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13.xml" ContentType="application/vnd.openxmlformats-officedocument.spreadsheetml.pivotCacheDefinition+xml"/>
  <Override PartName="/xl/timelineCaches/timelineCache1.xml" ContentType="application/vnd.ms-excel.timeline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tables/table1.xml" ContentType="application/vnd.openxmlformats-officedocument.spreadsheetml.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9.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slicers/slicer3.xml" ContentType="application/vnd.ms-excel.slicer+xml"/>
  <Override PartName="/xl/timelines/timeline1.xml" ContentType="application/vnd.ms-excel.timelin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0.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730"/>
  <workbookPr hidePivotFieldList="1" defaultThemeVersion="166925"/>
  <mc:AlternateContent xmlns:mc="http://schemas.openxmlformats.org/markup-compatibility/2006">
    <mc:Choice Requires="x15">
      <x15ac:absPath xmlns:x15ac="http://schemas.microsoft.com/office/spreadsheetml/2010/11/ac" url="C:\Users\trier\Documents\Excel docs\"/>
    </mc:Choice>
  </mc:AlternateContent>
  <xr:revisionPtr revIDLastSave="0" documentId="13_ncr:1_{80748109-03BB-4906-A5D5-604D3A72F5ED}" xr6:coauthVersionLast="45" xr6:coauthVersionMax="45" xr10:uidLastSave="{00000000-0000-0000-0000-000000000000}"/>
  <workbookProtection workbookAlgorithmName="SHA-512" workbookHashValue="qdvV+lY5y4JdIgaSZODTWCyTufmgH1pJyJLzlna4QLbBgH9CHL1wBYidlv+A2p6RMt9xi6zcGOhxDNkXot2+mw==" workbookSaltValue="dzkLXPD7WZud40JjDgMtOA==" workbookSpinCount="100000" lockStructure="1"/>
  <bookViews>
    <workbookView xWindow="-28920" yWindow="-4620" windowWidth="29040" windowHeight="15840" firstSheet="1" activeTab="1" xr2:uid="{E04D4C09-1CA7-4819-8D8A-134DA9C1A89B}"/>
  </bookViews>
  <sheets>
    <sheet name="Data" sheetId="2" state="hidden" r:id="rId1"/>
    <sheet name="KPI Growth" sheetId="4" r:id="rId2"/>
    <sheet name="KPI Z Scores" sheetId="5" r:id="rId3"/>
    <sheet name="Product" sheetId="6" r:id="rId4"/>
    <sheet name="Timeline Revenue and Volume" sheetId="1" r:id="rId5"/>
    <sheet name="Employee and Branch" sheetId="7" r:id="rId6"/>
  </sheets>
  <definedNames>
    <definedName name="_xlchart.v1.0" hidden="1">Data!$AH$10</definedName>
    <definedName name="_xlchart.v1.1" hidden="1">Data!$AH$11</definedName>
    <definedName name="_xlchart.v1.10" hidden="1">Data!$AI$8:$BM$8</definedName>
    <definedName name="_xlchart.v1.11" hidden="1">Data!$AI$9:$BM$9</definedName>
    <definedName name="_xlchart.v1.12" hidden="1">Data!$N$7:$P$63</definedName>
    <definedName name="_xlchart.v1.13" hidden="1">Data!$Q$6</definedName>
    <definedName name="_xlchart.v1.14" hidden="1">Data!$Q$7:$Q$63</definedName>
    <definedName name="_xlchart.v1.2" hidden="1">Data!$AH$12</definedName>
    <definedName name="_xlchart.v1.3" hidden="1">Data!$AH$13</definedName>
    <definedName name="_xlchart.v1.4" hidden="1">Data!$AH$8</definedName>
    <definedName name="_xlchart.v1.5" hidden="1">Data!$AH$9</definedName>
    <definedName name="_xlchart.v1.6" hidden="1">Data!$AI$10:$BM$10</definedName>
    <definedName name="_xlchart.v1.7" hidden="1">Data!$AI$11:$BM$11</definedName>
    <definedName name="_xlchart.v1.8" hidden="1">Data!$AI$12:$BM$12</definedName>
    <definedName name="_xlchart.v1.9" hidden="1">Data!$AI$13:$BM$13</definedName>
    <definedName name="Growth_table">Table8[]</definedName>
    <definedName name="Slicer_Date">#N/A</definedName>
    <definedName name="Slicer_Day_Of_Week">#N/A</definedName>
    <definedName name="Slicer_Job_Title">#N/A</definedName>
    <definedName name="Slicer_Market">#N/A</definedName>
    <definedName name="Slicer_Region">#N/A</definedName>
    <definedName name="Slicer_Z_scores">#N/A</definedName>
    <definedName name="Timeline_Service_Date">#N/A</definedName>
    <definedName name="z_data">Table9[]</definedName>
    <definedName name="z_scores">Table7[]</definedName>
  </definedNames>
  <calcPr calcId="191029"/>
  <pivotCaches>
    <pivotCache cacheId="641" r:id="rId7"/>
    <pivotCache cacheId="644" r:id="rId8"/>
    <pivotCache cacheId="645" r:id="rId9"/>
    <pivotCache cacheId="646" r:id="rId10"/>
    <pivotCache cacheId="648" r:id="rId11"/>
    <pivotCache cacheId="709" r:id="rId12"/>
    <pivotCache cacheId="735" r:id="rId13"/>
    <pivotCache cacheId="768" r:id="rId14"/>
    <pivotCache cacheId="774" r:id="rId15"/>
    <pivotCache cacheId="780" r:id="rId16"/>
    <pivotCache cacheId="786" r:id="rId17"/>
  </pivotCaches>
  <fileRecoveryPr repairLoad="1"/>
  <extLst>
    <ext xmlns:x14="http://schemas.microsoft.com/office/spreadsheetml/2009/9/main" uri="{876F7934-8845-4945-9796-88D515C7AA90}">
      <x14:pivotCaches>
        <pivotCache cacheId="506" r:id="rId18"/>
      </x14:pivotCaches>
    </ext>
    <ext xmlns:x14="http://schemas.microsoft.com/office/spreadsheetml/2009/9/main" uri="{BBE1A952-AA13-448e-AADC-164F8A28A991}">
      <x14:slicerCaches>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507" r:id="rId24"/>
      </x15:timelineCachePivotCaches>
    </ext>
    <ext xmlns:x15="http://schemas.microsoft.com/office/spreadsheetml/2010/11/main" uri="{D0CA8CA8-9F24-4464-BF8E-62219DCF47F9}">
      <x15:timelineCacheRefs>
        <x15:timelineCacheRef r:id="rId25"/>
      </x15:timelineCacheRefs>
    </ext>
    <ext xmlns:x15="http://schemas.microsoft.com/office/spreadsheetml/2010/11/main" uri="{46BE6895-7355-4a93-B00E-2C351335B9C9}">
      <x15:slicerCaches xmlns:x14="http://schemas.microsoft.com/office/spreadsheetml/2009/9/main">
        <x14:slicerCache r:id="rId26"/>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Master_86e96a4d-e94e-443f-81d8-fb2a2e7c1816" name="CustomerMaster" connection="Access Facility Services"/>
          <x15:modelTable id="Employee_Master_17f58cbe-4580-4239-8cfd-157fba822850" name="Employee_Master" connection="Access Facility Services"/>
          <x15:modelTable id="LocationMaster_b142ec7b-9004-4a03-8adc-067801a1c59c" name="LocationMaster" connection="Access Facility Services"/>
          <x15:modelTable id="PriceMaster_3eeb5a8d-fc0e-4b2c-bf28-9bfff761fee7" name="PriceMaster" connection="Access Facility Services"/>
          <x15:modelTable id="ProductMaster_0f66699e-bd53-40e8-a5e5-94a7bcc16ea5" name="ProductMaster" connection="Access Facility Services"/>
          <x15:modelTable id="Test Comments_1598c627-234c-4b3d-830c-5bf55d957f2d" name="Test Comments" connection="Access Facility Services"/>
          <x15:modelTable id="TransactionMaster_fa2c54d2-70b3-4868-9a11-64d2215b6507" name="TransactionMaster" connection="Access Facility Services"/>
          <x15:modelTable id="Sales_By_Employee_ba7ca0d0-f6eb-42a8-8042-4b10b8aae104" name="Sales_By_Employee" connection="Access Facility Services"/>
        </x15:modelTables>
        <x15:modelRelationships>
          <x15:modelRelationship fromTable="PriceMaster" fromColumn="Branch_Number" toTable="LocationMaster" toColumn="Branch_Number"/>
          <x15:modelRelationship fromTable="PriceMaster" fromColumn="Product_Number" toTable="ProductMaster" toColumn="Product_Number"/>
          <x15:modelRelationship fromTable="TransactionMaster" fromColumn="Sales_Rep" toTable="Employee_Master" toColumn="Employee_Number"/>
          <x15:modelRelationship fromTable="TransactionMaster" fromColumn="Product_Number" toTable="ProductMaster" toColumn="Product_Number"/>
          <x15:modelRelationship fromTable="TransactionMaster" fromColumn="Branch_Number" toTable="LocationMaster" toColumn="Branch_Number"/>
          <x15:modelRelationship fromTable="TransactionMaster" fromColumn="Customer_Number" toTable="CustomerMaster" toColumn="Customer_Number"/>
          <x15:modelRelationship fromTable="Sales_By_Employee" fromColumn="Employee_Number" toTable="Employee_Master" toColumn="Employee_Number"/>
          <x15:modelRelationship fromTable="Sales_By_Employee" fromColumn="Branch_Number" toTable="LocationMaster" toColumn="Branch_Number"/>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Q12" i="5" l="1"/>
  <c r="P12" i="5"/>
  <c r="Q11" i="5"/>
  <c r="P11" i="5"/>
  <c r="Q10" i="5"/>
  <c r="P10" i="5"/>
  <c r="Q9" i="5"/>
  <c r="P9" i="5"/>
  <c r="Q8" i="5"/>
  <c r="P8" i="5"/>
  <c r="Q7" i="5"/>
  <c r="P7" i="5"/>
  <c r="Q6" i="5"/>
  <c r="P6" i="5"/>
  <c r="Q5" i="5"/>
  <c r="P5" i="5"/>
  <c r="Q3" i="5"/>
  <c r="P3" i="5"/>
  <c r="AH11" i="2"/>
  <c r="BM7" i="2"/>
  <c r="BI7" i="2"/>
  <c r="BE7" i="2"/>
  <c r="BA7" i="2"/>
  <c r="AW7" i="2"/>
  <c r="AS7" i="2"/>
  <c r="AO7" i="2"/>
  <c r="AK7" i="2"/>
  <c r="BF7" i="2"/>
  <c r="AP7" i="2"/>
  <c r="AH10" i="2"/>
  <c r="BL7" i="2"/>
  <c r="BH7" i="2"/>
  <c r="BD7" i="2"/>
  <c r="AZ7" i="2"/>
  <c r="AV7" i="2"/>
  <c r="AR7" i="2"/>
  <c r="AN7" i="2"/>
  <c r="AJ7" i="2"/>
  <c r="AH12" i="2"/>
  <c r="BJ7" i="2"/>
  <c r="BB7" i="2"/>
  <c r="AT7" i="2"/>
  <c r="AH6" i="2"/>
  <c r="AN11" i="2"/>
  <c r="AO12" i="2"/>
  <c r="AW12" i="2"/>
  <c r="AZ11" i="2"/>
  <c r="BA12" i="2"/>
  <c r="BL11" i="2"/>
  <c r="BI12" i="2"/>
  <c r="BA10" i="2"/>
  <c r="BB11" i="2"/>
  <c r="AO10" i="2"/>
  <c r="AP11" i="2"/>
  <c r="AW10" i="2"/>
  <c r="BM10" i="2"/>
  <c r="AK10" i="2"/>
  <c r="BE10" i="2"/>
  <c r="BF11" i="2"/>
  <c r="AS10" i="2"/>
  <c r="BI10" i="2"/>
  <c r="AT11" i="2"/>
  <c r="BJ11" i="2"/>
  <c r="BF10" i="2"/>
  <c r="BL12" i="2"/>
  <c r="AR12" i="2"/>
  <c r="AT10" i="2"/>
  <c r="AV12" i="2"/>
  <c r="AJ12" i="2"/>
  <c r="AZ12" i="2"/>
  <c r="AP10" i="2"/>
  <c r="BH12" i="2"/>
  <c r="BJ10" i="2"/>
  <c r="BB10" i="2"/>
  <c r="AN12" i="2"/>
  <c r="BD12" i="2"/>
  <c r="BJ12" i="2"/>
  <c r="AT12" i="2"/>
  <c r="BI11" i="2"/>
  <c r="AS11" i="2"/>
  <c r="BH10" i="2"/>
  <c r="AR10" i="2"/>
  <c r="BF12" i="2"/>
  <c r="AP12" i="2"/>
  <c r="BE11" i="2"/>
  <c r="AO11" i="2"/>
  <c r="BD10" i="2"/>
  <c r="AN10" i="2"/>
  <c r="BB12" i="2"/>
  <c r="BA11" i="2"/>
  <c r="AK11" i="2"/>
  <c r="AZ10" i="2"/>
  <c r="AJ10" i="2"/>
  <c r="BM11" i="2"/>
  <c r="AW11" i="2"/>
  <c r="BL10" i="2"/>
  <c r="AV10" i="2"/>
  <c r="AH13" i="2"/>
  <c r="AH9" i="2"/>
  <c r="BK7" i="2"/>
  <c r="BG7" i="2"/>
  <c r="BC7" i="2"/>
  <c r="AY7" i="2"/>
  <c r="AU7" i="2"/>
  <c r="AQ7" i="2"/>
  <c r="AM7" i="2"/>
  <c r="AI7" i="2"/>
  <c r="AI13" i="2"/>
  <c r="AY13" i="2"/>
  <c r="AM13" i="2"/>
  <c r="BC13" i="2"/>
  <c r="AQ13" i="2"/>
  <c r="BG13" i="2"/>
  <c r="AU13" i="2"/>
  <c r="BK13" i="2"/>
  <c r="BE13" i="2"/>
  <c r="AO13" i="2"/>
  <c r="BI13" i="2"/>
  <c r="BA13" i="2"/>
  <c r="AK13" i="2"/>
  <c r="AS13" i="2"/>
  <c r="BM13" i="2"/>
  <c r="AW13" i="2"/>
  <c r="BL13" i="2"/>
  <c r="AV13" i="2"/>
  <c r="AR13" i="2"/>
  <c r="AN13" i="2"/>
  <c r="BH13" i="2"/>
  <c r="BD13" i="2"/>
  <c r="AZ13" i="2"/>
  <c r="AJ13" i="2"/>
  <c r="BF13" i="2"/>
  <c r="BB13" i="2"/>
  <c r="AT13" i="2"/>
  <c r="AU9" i="2"/>
  <c r="AI9" i="2"/>
  <c r="AY9" i="2"/>
  <c r="BK9" i="2"/>
  <c r="AM9" i="2"/>
  <c r="BC9" i="2"/>
  <c r="AQ9" i="2"/>
  <c r="BG9" i="2"/>
  <c r="BA9" i="2"/>
  <c r="AK9" i="2"/>
  <c r="AS9" i="2"/>
  <c r="AO9" i="2"/>
  <c r="BM9" i="2"/>
  <c r="AW9" i="2"/>
  <c r="BI9" i="2"/>
  <c r="BE9" i="2"/>
  <c r="BH9" i="2"/>
  <c r="AR9" i="2"/>
  <c r="BD9" i="2"/>
  <c r="AJ9" i="2"/>
  <c r="BL9" i="2"/>
  <c r="AV9" i="2"/>
  <c r="AN9" i="2"/>
  <c r="AZ9" i="2"/>
  <c r="BB9" i="2"/>
  <c r="AT9" i="2"/>
  <c r="BJ9" i="2"/>
  <c r="BK11" i="2"/>
  <c r="BK12" i="2"/>
  <c r="BK10" i="2"/>
  <c r="BG11" i="2"/>
  <c r="BG12" i="2"/>
  <c r="BC11" i="2"/>
  <c r="BC12" i="2"/>
  <c r="BC10" i="2"/>
  <c r="AY11" i="2"/>
  <c r="AY12" i="2"/>
  <c r="AY10" i="2"/>
  <c r="AU11" i="2"/>
  <c r="AU12" i="2"/>
  <c r="AQ11" i="2"/>
  <c r="AQ12" i="2"/>
  <c r="AQ10" i="2"/>
  <c r="AM11" i="2"/>
  <c r="AM12" i="2"/>
  <c r="AI11" i="2"/>
  <c r="AI12" i="2"/>
  <c r="BJ13" i="2"/>
  <c r="BE12" i="2"/>
  <c r="BD11" i="2"/>
  <c r="BG10" i="2"/>
  <c r="BF9" i="2"/>
  <c r="AS12" i="2"/>
  <c r="AV11" i="2"/>
  <c r="AU10" i="2"/>
  <c r="BH11" i="2"/>
  <c r="AI10" i="2"/>
  <c r="AP13" i="2"/>
  <c r="AK12" i="2"/>
  <c r="AR11" i="2"/>
  <c r="AM10" i="2"/>
  <c r="AP9" i="2"/>
  <c r="BM12" i="2"/>
  <c r="AJ11" i="2"/>
  <c r="AH8" i="2"/>
  <c r="AX7" i="2"/>
  <c r="AL7" i="2"/>
  <c r="T7" i="2"/>
  <c r="U7" i="2"/>
  <c r="V7" i="2"/>
  <c r="W7" i="2"/>
  <c r="X7" i="2"/>
  <c r="Y7" i="2"/>
  <c r="Z7" i="2"/>
  <c r="AA7" i="2"/>
  <c r="AB7" i="2"/>
  <c r="AC7" i="2"/>
  <c r="AD7" i="2"/>
  <c r="AE7" i="2"/>
  <c r="S8" i="2"/>
  <c r="T8" i="2"/>
  <c r="U8" i="2"/>
  <c r="V8" i="2"/>
  <c r="W8" i="2"/>
  <c r="X8" i="2"/>
  <c r="Y8" i="2"/>
  <c r="Z8" i="2"/>
  <c r="AA8" i="2"/>
  <c r="AB8" i="2"/>
  <c r="AC8" i="2"/>
  <c r="AD8" i="2"/>
  <c r="AE8" i="2"/>
  <c r="S9" i="2"/>
  <c r="T9" i="2"/>
  <c r="U9" i="2"/>
  <c r="V9" i="2"/>
  <c r="W9" i="2"/>
  <c r="X9" i="2"/>
  <c r="Y9" i="2"/>
  <c r="Z9" i="2"/>
  <c r="AA9" i="2"/>
  <c r="AB9" i="2"/>
  <c r="AC9" i="2"/>
  <c r="AD9" i="2"/>
  <c r="AE9" i="2"/>
  <c r="S10" i="2"/>
  <c r="T10" i="2"/>
  <c r="U10" i="2"/>
  <c r="V10" i="2"/>
  <c r="W10" i="2"/>
  <c r="X10" i="2"/>
  <c r="Y10" i="2"/>
  <c r="Z10" i="2"/>
  <c r="AA10" i="2"/>
  <c r="AB10" i="2"/>
  <c r="AC10" i="2"/>
  <c r="AD10" i="2"/>
  <c r="AE10" i="2"/>
  <c r="S11" i="2"/>
  <c r="T11" i="2"/>
  <c r="U11" i="2"/>
  <c r="V11" i="2"/>
  <c r="W11" i="2"/>
  <c r="X11" i="2"/>
  <c r="Y11" i="2"/>
  <c r="Z11" i="2"/>
  <c r="AA11" i="2"/>
  <c r="AB11" i="2"/>
  <c r="AC11" i="2"/>
  <c r="AD11" i="2"/>
  <c r="AE11" i="2"/>
  <c r="S12" i="2"/>
  <c r="T12" i="2"/>
  <c r="U12" i="2"/>
  <c r="V12" i="2"/>
  <c r="W12" i="2"/>
  <c r="X12" i="2"/>
  <c r="Y12" i="2"/>
  <c r="Z12" i="2"/>
  <c r="AA12" i="2"/>
  <c r="AB12" i="2"/>
  <c r="AC12" i="2"/>
  <c r="AD12" i="2"/>
  <c r="AE12" i="2"/>
  <c r="S13" i="2"/>
  <c r="T13" i="2"/>
  <c r="U13" i="2"/>
  <c r="V13" i="2"/>
  <c r="W13" i="2"/>
  <c r="X13" i="2"/>
  <c r="Y13" i="2"/>
  <c r="Z13" i="2"/>
  <c r="AA13" i="2"/>
  <c r="AB13" i="2"/>
  <c r="AC13" i="2"/>
  <c r="AD13" i="2"/>
  <c r="AE13" i="2"/>
  <c r="S14" i="2"/>
  <c r="T14" i="2"/>
  <c r="U14" i="2"/>
  <c r="V14" i="2"/>
  <c r="W14" i="2"/>
  <c r="X14" i="2"/>
  <c r="Y14" i="2"/>
  <c r="Z14" i="2"/>
  <c r="AA14" i="2"/>
  <c r="AB14" i="2"/>
  <c r="AC14" i="2"/>
  <c r="AD14" i="2"/>
  <c r="AE14" i="2"/>
  <c r="S15" i="2"/>
  <c r="T15" i="2"/>
  <c r="U15" i="2"/>
  <c r="V15" i="2"/>
  <c r="W15" i="2"/>
  <c r="X15" i="2"/>
  <c r="Y15" i="2"/>
  <c r="Z15" i="2"/>
  <c r="AA15" i="2"/>
  <c r="AB15" i="2"/>
  <c r="AC15" i="2"/>
  <c r="AD15" i="2"/>
  <c r="AE15" i="2"/>
  <c r="S16" i="2"/>
  <c r="T16" i="2"/>
  <c r="U16" i="2"/>
  <c r="V16" i="2"/>
  <c r="W16" i="2"/>
  <c r="X16" i="2"/>
  <c r="Y16" i="2"/>
  <c r="Z16" i="2"/>
  <c r="AA16" i="2"/>
  <c r="AB16" i="2"/>
  <c r="AC16" i="2"/>
  <c r="AD16" i="2"/>
  <c r="AE16" i="2"/>
  <c r="S17" i="2"/>
  <c r="T17" i="2"/>
  <c r="U17" i="2"/>
  <c r="V17" i="2"/>
  <c r="W17" i="2"/>
  <c r="X17" i="2"/>
  <c r="Y17" i="2"/>
  <c r="Z17" i="2"/>
  <c r="AA17" i="2"/>
  <c r="AB17" i="2"/>
  <c r="AC17" i="2"/>
  <c r="AD17" i="2"/>
  <c r="AE17" i="2"/>
  <c r="T18" i="2"/>
  <c r="U18" i="2"/>
  <c r="V18" i="2"/>
  <c r="W18" i="2"/>
  <c r="X18" i="2"/>
  <c r="Y18" i="2"/>
  <c r="Z18" i="2"/>
  <c r="AA18" i="2"/>
  <c r="AB18" i="2"/>
  <c r="AC18" i="2"/>
  <c r="AD18" i="2"/>
  <c r="AE18" i="2"/>
  <c r="T20" i="2"/>
  <c r="U20" i="2"/>
  <c r="V20" i="2"/>
  <c r="W20" i="2"/>
  <c r="X20" i="2"/>
  <c r="Y20" i="2"/>
  <c r="Z20" i="2"/>
  <c r="AA20" i="2"/>
  <c r="AB20" i="2"/>
  <c r="AC20" i="2"/>
  <c r="AD20" i="2"/>
  <c r="AE20" i="2"/>
  <c r="S21" i="2"/>
  <c r="T21" i="2"/>
  <c r="U21" i="2"/>
  <c r="V21" i="2"/>
  <c r="W21" i="2"/>
  <c r="X21" i="2"/>
  <c r="Y21" i="2"/>
  <c r="Z21" i="2"/>
  <c r="AA21" i="2"/>
  <c r="AB21" i="2"/>
  <c r="AC21" i="2"/>
  <c r="AD21" i="2"/>
  <c r="AE21" i="2"/>
  <c r="S22" i="2"/>
  <c r="T22" i="2"/>
  <c r="U22" i="2"/>
  <c r="V22" i="2"/>
  <c r="W22" i="2"/>
  <c r="X22" i="2"/>
  <c r="Y22" i="2"/>
  <c r="Z22" i="2"/>
  <c r="AA22" i="2"/>
  <c r="AB22" i="2"/>
  <c r="AC22" i="2"/>
  <c r="AD22" i="2"/>
  <c r="AE22" i="2"/>
  <c r="S23" i="2"/>
  <c r="T23" i="2"/>
  <c r="U23" i="2"/>
  <c r="V23" i="2"/>
  <c r="W23" i="2"/>
  <c r="X23" i="2"/>
  <c r="Y23" i="2"/>
  <c r="Z23" i="2"/>
  <c r="AA23" i="2"/>
  <c r="AB23" i="2"/>
  <c r="AC23" i="2"/>
  <c r="AD23" i="2"/>
  <c r="AE23" i="2"/>
  <c r="S24" i="2"/>
  <c r="T24" i="2"/>
  <c r="U24" i="2"/>
  <c r="V24" i="2"/>
  <c r="W24" i="2"/>
  <c r="X24" i="2"/>
  <c r="Y24" i="2"/>
  <c r="Z24" i="2"/>
  <c r="AA24" i="2"/>
  <c r="AB24" i="2"/>
  <c r="AC24" i="2"/>
  <c r="AD24" i="2"/>
  <c r="AE24" i="2"/>
  <c r="S25" i="2"/>
  <c r="T25" i="2"/>
  <c r="U25" i="2"/>
  <c r="V25" i="2"/>
  <c r="W25" i="2"/>
  <c r="X25" i="2"/>
  <c r="Y25" i="2"/>
  <c r="Z25" i="2"/>
  <c r="AA25" i="2"/>
  <c r="AB25" i="2"/>
  <c r="AC25" i="2"/>
  <c r="AD25" i="2"/>
  <c r="AE25" i="2"/>
  <c r="S26" i="2"/>
  <c r="T26" i="2"/>
  <c r="U26" i="2"/>
  <c r="V26" i="2"/>
  <c r="W26" i="2"/>
  <c r="X26" i="2"/>
  <c r="Y26" i="2"/>
  <c r="Z26" i="2"/>
  <c r="AA26" i="2"/>
  <c r="AB26" i="2"/>
  <c r="AC26" i="2"/>
  <c r="AD26" i="2"/>
  <c r="AE26" i="2"/>
  <c r="S27" i="2"/>
  <c r="T27" i="2"/>
  <c r="U27" i="2"/>
  <c r="V27" i="2"/>
  <c r="W27" i="2"/>
  <c r="X27" i="2"/>
  <c r="Y27" i="2"/>
  <c r="Z27" i="2"/>
  <c r="AA27" i="2"/>
  <c r="AB27" i="2"/>
  <c r="AC27" i="2"/>
  <c r="AD27" i="2"/>
  <c r="AE27" i="2"/>
  <c r="S28" i="2"/>
  <c r="T28" i="2"/>
  <c r="U28" i="2"/>
  <c r="V28" i="2"/>
  <c r="W28" i="2"/>
  <c r="X28" i="2"/>
  <c r="Y28" i="2"/>
  <c r="Z28" i="2"/>
  <c r="AA28" i="2"/>
  <c r="AB28" i="2"/>
  <c r="AC28" i="2"/>
  <c r="AD28" i="2"/>
  <c r="AE28" i="2"/>
  <c r="S29" i="2"/>
  <c r="T29" i="2"/>
  <c r="U29" i="2"/>
  <c r="V29" i="2"/>
  <c r="W29" i="2"/>
  <c r="X29" i="2"/>
  <c r="Y29" i="2"/>
  <c r="Z29" i="2"/>
  <c r="AA29" i="2"/>
  <c r="AB29" i="2"/>
  <c r="AC29" i="2"/>
  <c r="AD29" i="2"/>
  <c r="AE29" i="2"/>
  <c r="S30" i="2"/>
  <c r="T30" i="2"/>
  <c r="U30" i="2"/>
  <c r="V30" i="2"/>
  <c r="W30" i="2"/>
  <c r="X30" i="2"/>
  <c r="Y30" i="2"/>
  <c r="Z30" i="2"/>
  <c r="AA30" i="2"/>
  <c r="AB30" i="2"/>
  <c r="AC30" i="2"/>
  <c r="AD30" i="2"/>
  <c r="AE30" i="2"/>
  <c r="N63" i="2"/>
  <c r="N62" i="2"/>
  <c r="N61" i="2"/>
  <c r="N60" i="2"/>
  <c r="N59" i="2"/>
  <c r="N58" i="2"/>
  <c r="N57" i="2"/>
  <c r="N56" i="2"/>
  <c r="P63" i="2"/>
  <c r="O62" i="2"/>
  <c r="P59" i="2"/>
  <c r="O58" i="2"/>
  <c r="P55" i="2"/>
  <c r="P54" i="2"/>
  <c r="P53" i="2"/>
  <c r="P52" i="2"/>
  <c r="P51" i="2"/>
  <c r="P50" i="2"/>
  <c r="P49" i="2"/>
  <c r="P48" i="2"/>
  <c r="P47" i="2"/>
  <c r="P46" i="2"/>
  <c r="P45" i="2"/>
  <c r="P44" i="2"/>
  <c r="P43" i="2"/>
  <c r="P42" i="2"/>
  <c r="P41" i="2"/>
  <c r="P40" i="2"/>
  <c r="P39" i="2"/>
  <c r="P38" i="2"/>
  <c r="P37" i="2"/>
  <c r="P36" i="2"/>
  <c r="P35" i="2"/>
  <c r="P34" i="2"/>
  <c r="P33" i="2"/>
  <c r="P32" i="2"/>
  <c r="P31" i="2"/>
  <c r="P30" i="2"/>
  <c r="P29" i="2"/>
  <c r="P28" i="2"/>
  <c r="P27" i="2"/>
  <c r="P26" i="2"/>
  <c r="P25" i="2"/>
  <c r="P24" i="2"/>
  <c r="P23" i="2"/>
  <c r="P22" i="2"/>
  <c r="P21" i="2"/>
  <c r="P20" i="2"/>
  <c r="P19" i="2"/>
  <c r="P18" i="2"/>
  <c r="P17" i="2"/>
  <c r="P16" i="2"/>
  <c r="P15" i="2"/>
  <c r="P14" i="2"/>
  <c r="P13" i="2"/>
  <c r="P12" i="2"/>
  <c r="P11" i="2"/>
  <c r="P10" i="2"/>
  <c r="P9" i="2"/>
  <c r="P8" i="2"/>
  <c r="P7" i="2"/>
  <c r="P60" i="2"/>
  <c r="O59" i="2"/>
  <c r="O63" i="2"/>
  <c r="P61" i="2"/>
  <c r="O61" i="2"/>
  <c r="P58" i="2"/>
  <c r="O56" i="2"/>
  <c r="O53" i="2"/>
  <c r="N52" i="2"/>
  <c r="O49" i="2"/>
  <c r="N48" i="2"/>
  <c r="O45" i="2"/>
  <c r="N44" i="2"/>
  <c r="O41" i="2"/>
  <c r="N40" i="2"/>
  <c r="O37" i="2"/>
  <c r="N36" i="2"/>
  <c r="O33" i="2"/>
  <c r="N32" i="2"/>
  <c r="O29" i="2"/>
  <c r="N28" i="2"/>
  <c r="O25" i="2"/>
  <c r="N24" i="2"/>
  <c r="O21" i="2"/>
  <c r="N20" i="2"/>
  <c r="O17" i="2"/>
  <c r="N16" i="2"/>
  <c r="O13" i="2"/>
  <c r="N12" i="2"/>
  <c r="O9" i="2"/>
  <c r="N8" i="2"/>
  <c r="Q6" i="2"/>
  <c r="P57" i="2"/>
  <c r="Q57" i="2" s="1"/>
  <c r="O54" i="2"/>
  <c r="N53" i="2"/>
  <c r="O50" i="2"/>
  <c r="N49" i="2"/>
  <c r="O46" i="2"/>
  <c r="N45" i="2"/>
  <c r="O42" i="2"/>
  <c r="N41" i="2"/>
  <c r="O38" i="2"/>
  <c r="Q35" i="2"/>
  <c r="N33" i="2"/>
  <c r="Q31" i="2"/>
  <c r="N29" i="2"/>
  <c r="O26" i="2"/>
  <c r="Q23" i="2"/>
  <c r="N21" i="2"/>
  <c r="O18" i="2"/>
  <c r="N17" i="2"/>
  <c r="O14" i="2"/>
  <c r="Q11" i="2"/>
  <c r="N9" i="2"/>
  <c r="Q59" i="2"/>
  <c r="O55" i="2"/>
  <c r="O51" i="2"/>
  <c r="N50" i="2"/>
  <c r="O47" i="2"/>
  <c r="N46" i="2"/>
  <c r="O43" i="2"/>
  <c r="N42" i="2"/>
  <c r="O39" i="2"/>
  <c r="Q36" i="2"/>
  <c r="N34" i="2"/>
  <c r="O31" i="2"/>
  <c r="Q28" i="2"/>
  <c r="N26" i="2"/>
  <c r="O23" i="2"/>
  <c r="N22" i="2"/>
  <c r="O19" i="2"/>
  <c r="N18" i="2"/>
  <c r="O15" i="2"/>
  <c r="N14" i="2"/>
  <c r="O11" i="2"/>
  <c r="Q8" i="2"/>
  <c r="Q58" i="2"/>
  <c r="Q53" i="2"/>
  <c r="N51" i="2"/>
  <c r="O48" i="2"/>
  <c r="N47" i="2"/>
  <c r="O44" i="2"/>
  <c r="Q41" i="2"/>
  <c r="N39" i="2"/>
  <c r="O36" i="2"/>
  <c r="Q33" i="2"/>
  <c r="N31" i="2"/>
  <c r="O28" i="2"/>
  <c r="Q25" i="2"/>
  <c r="Q21" i="2"/>
  <c r="Q17" i="2"/>
  <c r="N15" i="2"/>
  <c r="O12" i="2"/>
  <c r="Q9" i="2"/>
  <c r="N7" i="2"/>
  <c r="O60" i="2"/>
  <c r="Q55" i="2"/>
  <c r="Q51" i="2"/>
  <c r="Q47" i="2"/>
  <c r="Q43" i="2"/>
  <c r="Q39" i="2"/>
  <c r="N37" i="2"/>
  <c r="O34" i="2"/>
  <c r="O30" i="2"/>
  <c r="Q27" i="2"/>
  <c r="N25" i="2"/>
  <c r="O22" i="2"/>
  <c r="Q19" i="2"/>
  <c r="Q15" i="2"/>
  <c r="N13" i="2"/>
  <c r="O10" i="2"/>
  <c r="Q7" i="2"/>
  <c r="P62" i="2"/>
  <c r="Q62" i="2" s="1"/>
  <c r="O57" i="2"/>
  <c r="N54" i="2"/>
  <c r="Q52" i="2"/>
  <c r="Q48" i="2"/>
  <c r="Q44" i="2"/>
  <c r="Q40" i="2"/>
  <c r="N38" i="2"/>
  <c r="O35" i="2"/>
  <c r="Q32" i="2"/>
  <c r="N30" i="2"/>
  <c r="O27" i="2"/>
  <c r="Q24" i="2"/>
  <c r="Q20" i="2"/>
  <c r="Q16" i="2"/>
  <c r="Q12" i="2"/>
  <c r="N10" i="2"/>
  <c r="O7" i="2"/>
  <c r="P56" i="2"/>
  <c r="Q56" i="2" s="1"/>
  <c r="N55" i="2"/>
  <c r="O52" i="2"/>
  <c r="Q49" i="2"/>
  <c r="Q45" i="2"/>
  <c r="N43" i="2"/>
  <c r="O40" i="2"/>
  <c r="Q37" i="2"/>
  <c r="N35" i="2"/>
  <c r="O32" i="2"/>
  <c r="Q29" i="2"/>
  <c r="N27" i="2"/>
  <c r="O24" i="2"/>
  <c r="N23" i="2"/>
  <c r="O20" i="2"/>
  <c r="N19" i="2"/>
  <c r="O16" i="2"/>
  <c r="Q13" i="2"/>
  <c r="N11" i="2"/>
  <c r="O8" i="2"/>
  <c r="Q10" i="2"/>
  <c r="Q14" i="2"/>
  <c r="Q18" i="2"/>
  <c r="Q22" i="2"/>
  <c r="Q26" i="2"/>
  <c r="Q30" i="2"/>
  <c r="Q34" i="2"/>
  <c r="Q38" i="2"/>
  <c r="Q42" i="2"/>
  <c r="Q46" i="2"/>
  <c r="Q50" i="2"/>
  <c r="Q54" i="2"/>
  <c r="Q63" i="2"/>
  <c r="Q61" i="2"/>
  <c r="Q60" i="2"/>
  <c r="BM8" i="2"/>
  <c r="AK8" i="2"/>
  <c r="AS8" i="2"/>
  <c r="BE8" i="2"/>
  <c r="AX8" i="2"/>
  <c r="AT8" i="2"/>
  <c r="AL8" i="2"/>
  <c r="BB8" i="2"/>
  <c r="BJ8" i="2"/>
  <c r="AP8" i="2"/>
  <c r="BF8" i="2"/>
  <c r="AZ8" i="2"/>
  <c r="AJ8" i="2"/>
  <c r="BL8" i="2"/>
  <c r="AV8" i="2"/>
  <c r="AR8" i="2"/>
  <c r="AN8" i="2"/>
  <c r="BH8" i="2"/>
  <c r="BD8" i="2"/>
  <c r="BG8" i="2"/>
  <c r="AQ8" i="2"/>
  <c r="BC8" i="2"/>
  <c r="AI8" i="2"/>
  <c r="BK8" i="2"/>
  <c r="AU8" i="2"/>
  <c r="AM8" i="2"/>
  <c r="AY8" i="2"/>
  <c r="BA8" i="2"/>
  <c r="AW8" i="2"/>
  <c r="AO8" i="2"/>
  <c r="BI8" i="2"/>
  <c r="AX13" i="2"/>
  <c r="AX9" i="2"/>
  <c r="AX12" i="2"/>
  <c r="AX10" i="2"/>
  <c r="AX11" i="2"/>
  <c r="AL9" i="2"/>
  <c r="AL13" i="2"/>
  <c r="AL12" i="2"/>
  <c r="AL10" i="2"/>
  <c r="AL11" i="2"/>
  <c r="J10" i="5" l="1"/>
  <c r="I9" i="5"/>
  <c r="D9" i="5"/>
  <c r="J8" i="5"/>
  <c r="M4" i="5"/>
  <c r="L4" i="5"/>
  <c r="K4" i="5"/>
  <c r="J4" i="5"/>
  <c r="I4" i="5"/>
  <c r="H4" i="5"/>
  <c r="G4" i="5"/>
  <c r="F4" i="5"/>
  <c r="E4" i="5"/>
  <c r="D4" i="5"/>
  <c r="C4" i="5"/>
  <c r="B4" i="5"/>
  <c r="F3" i="5"/>
  <c r="M3" i="5"/>
  <c r="M10" i="5"/>
  <c r="J6" i="5"/>
  <c r="M8" i="5"/>
  <c r="J12" i="5"/>
  <c r="M5" i="5"/>
  <c r="M11" i="5"/>
  <c r="D7" i="5"/>
  <c r="K12" i="5"/>
  <c r="I7" i="5"/>
  <c r="M9" i="5"/>
  <c r="D5" i="5"/>
  <c r="M6" i="5"/>
  <c r="M7" i="5"/>
  <c r="D11" i="5"/>
  <c r="I11" i="5"/>
  <c r="I5" i="5"/>
  <c r="F12" i="5"/>
  <c r="J5" i="5"/>
  <c r="K9" i="5"/>
  <c r="J9" i="5"/>
  <c r="E11" i="5"/>
  <c r="J11" i="5"/>
  <c r="G12" i="5"/>
  <c r="B8" i="5"/>
  <c r="G9" i="5"/>
  <c r="L9" i="5"/>
  <c r="B10" i="5"/>
  <c r="G11" i="5"/>
  <c r="L11" i="5"/>
  <c r="B12" i="5"/>
  <c r="E5" i="5"/>
  <c r="K5" i="5"/>
  <c r="E7" i="5"/>
  <c r="K7" i="5"/>
  <c r="J7" i="5"/>
  <c r="E9" i="5"/>
  <c r="K11" i="5"/>
  <c r="G5" i="5"/>
  <c r="L5" i="5"/>
  <c r="B6" i="5"/>
  <c r="G7" i="5"/>
  <c r="L7" i="5"/>
  <c r="B3" i="5"/>
  <c r="C5" i="5"/>
  <c r="H5" i="5"/>
  <c r="F6" i="5"/>
  <c r="C7" i="5"/>
  <c r="H7" i="5"/>
  <c r="F8" i="5"/>
  <c r="C9" i="5"/>
  <c r="H9" i="5"/>
  <c r="F10" i="5"/>
  <c r="C11" i="5"/>
  <c r="H11" i="5"/>
  <c r="C12" i="5"/>
  <c r="M12" i="5"/>
  <c r="C3" i="5"/>
  <c r="K3" i="5"/>
  <c r="C8" i="5"/>
  <c r="G8" i="5"/>
  <c r="K8" i="5"/>
  <c r="C10" i="5"/>
  <c r="G10" i="5"/>
  <c r="K10" i="5"/>
  <c r="D3" i="5"/>
  <c r="H3" i="5"/>
  <c r="L3" i="5"/>
  <c r="B5" i="5"/>
  <c r="F5" i="5"/>
  <c r="D6" i="5"/>
  <c r="H6" i="5"/>
  <c r="L6" i="5"/>
  <c r="B7" i="5"/>
  <c r="F7" i="5"/>
  <c r="D8" i="5"/>
  <c r="H8" i="5"/>
  <c r="L8" i="5"/>
  <c r="B9" i="5"/>
  <c r="F9" i="5"/>
  <c r="D10" i="5"/>
  <c r="H10" i="5"/>
  <c r="L10" i="5"/>
  <c r="B11" i="5"/>
  <c r="F11" i="5"/>
  <c r="D12" i="5"/>
  <c r="H12" i="5"/>
  <c r="L12" i="5"/>
  <c r="J3" i="5"/>
  <c r="G3" i="5"/>
  <c r="C6" i="5"/>
  <c r="G6" i="5"/>
  <c r="K6" i="5"/>
  <c r="E3" i="5"/>
  <c r="I3" i="5"/>
  <c r="E6" i="5"/>
  <c r="I6" i="5"/>
  <c r="E8" i="5"/>
  <c r="I8" i="5"/>
  <c r="E10" i="5"/>
  <c r="I10" i="5"/>
  <c r="E12" i="5"/>
  <c r="I12"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09730D2-B3D9-44C2-AE55-936E34C438CC}" name="Access Facility Services" type="100" refreshedVersion="0">
    <extLst>
      <ext xmlns:x15="http://schemas.microsoft.com/office/spreadsheetml/2010/11/main" uri="{DE250136-89BD-433C-8126-D09CA5730AF9}">
        <x15:connection id="564393a9-afaf-45d1-a766-863fbf46b250"/>
      </ext>
    </extLst>
  </connection>
  <connection id="2" xr16:uid="{E95F19F7-FE07-42EC-B58A-2E0777E696A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43">
    <s v="ThisWorkbookDataModel"/>
    <s v="\$#,0;(\$#,0);\$#,0"/>
    <s v="[Measures].[Sum of Sales_Amount 2]"/>
    <s v="\$#,0.00;(\$#,0.00);\$#,0.00"/>
    <s v="[Sales_By_Employee].[Region].&amp;[WEST]"/>
    <s v="[Sales_By_Employee].[Market].&amp;[SEATTLE]"/>
    <s v="[Sales_By_Employee].[Market].&amp;[PHOENIX]"/>
    <s v="[Sales_By_Employee].[Region].&amp;[SOUTH]"/>
    <s v="[Sales_By_Employee].[Market].&amp;[NEWORLEANS]"/>
    <s v="[Sales_By_Employee].[Market].&amp;[DALLAS]"/>
    <s v="[Sales_By_Employee].[Region].&amp;[NORTH]"/>
    <s v="[Sales_By_Employee].[Market].&amp;[CANADA]"/>
    <s v="[Sales_By_Employee].[Region].&amp;[MIDWEST]"/>
    <s v="[Sales_By_Employee].[Market].&amp;[DENVER]"/>
    <s v="[Sales_By_Employee].[Market].&amp;[CALIFORNIA]"/>
    <s v="[Sales_By_Employee].[Market].&amp;[FLORIDA]"/>
    <s v="[Sales_By_Employee].[Market].&amp;[CHARLOTTE]"/>
    <s v="[Sales_By_Employee].[Market].&amp;[NEWYORK]"/>
    <s v="[Sales_By_Employee].[Market].&amp;[MICHIGAN]"/>
    <s v="[Sales_By_Employee].[Market].&amp;[BUFFALO]"/>
    <s v="[Sales_By_Employee].[Market].&amp;[TULSA]"/>
    <s v="[Sales_By_Employee].[Market].&amp;[KANSASCITY]"/>
    <s v="{[Sales_By_Employee].[Year].&amp;[2007]}"/>
    <s v="{[Employee_Master].[Employee_Status].[All]}"/>
    <s v="{[Employee_Master].[Job_Title].[All]}"/>
    <s v="[Employee_Master].[Home_Branch].&amp;[201709]"/>
    <s v="[Employee_Master].[Home_Branch].&amp;[806708]"/>
    <s v="[Employee_Master].[Home_Branch].&amp;[501718]"/>
    <s v="[Employee_Master].[Home_Branch].&amp;[602310]"/>
    <s v="[Employee_Master].[Home_Branch].&amp;[301316]"/>
    <s v="[Employee_Master].[Home_Branch].&amp;[490260]"/>
    <s v="[Employee_Master].[Home_Branch].&amp;[301301]"/>
    <s v="[Employee_Master].[Home_Branch].&amp;[801211]"/>
    <s v="[Employee_Master].[Home_Branch].&amp;[940581]"/>
    <s v="[Employee_Master].[Home_Branch].&amp;[910181]"/>
    <s v="[Employee_Master].[Home_Branch].&amp;[401612]"/>
    <s v="[Employee_Master].[Home_Branch].&amp;[102516]"/>
    <s v="[Employee_Master].[Home_Branch].&amp;[305118]"/>
    <s v="[Employee_Master].[Home_Branch].&amp;[202605]"/>
    <s v="[Employee_Master].[Home_Branch].&amp;[501619]"/>
    <s v="[Employee_Master].[Home_Branch].&amp;[208605]"/>
    <s v="[Employee_Master].[Home_Branch].&amp;[202600]"/>
    <s v="[Employee_Master].[Home_Branch].&amp;[590140]"/>
    <s v="[Employee_Master].[Home_Branch].&amp;[940381]"/>
    <s v="[Employee_Master].[Home_Branch].&amp;[301505]"/>
    <s v="[Employee_Master].[Home_Branch].&amp;[201714]"/>
    <s v="[Employee_Master].[Home_Branch].&amp;[701715]"/>
    <s v="[Employee_Master].[Home_Branch].&amp;[801607]"/>
    <s v="[Employee_Master].[Home_Branch].&amp;[701309]"/>
    <s v="[Employee_Master].[Home_Branch].&amp;[490360]"/>
    <s v="[Employee_Master].[Home_Branch].&amp;[302301]"/>
    <s v="[Employee_Master].[Home_Branch].&amp;[804211]"/>
    <s v="[Employee_Master].[Home_Branch].&amp;[101419]"/>
    <s v="[Employee_Master].[Home_Branch].&amp;[920681]"/>
    <s v="[Employee_Master].[Home_Branch].&amp;[103516]"/>
    <s v="[Employee_Master].[Home_Branch].&amp;[308118]"/>
    <s v="[Employee_Master].[Home_Branch].&amp;[202714]"/>
    <s v="[Employee_Master].[Home_Branch].&amp;[701717]"/>
    <s v="[Employee_Master].[Home_Branch].&amp;[201717]"/>
    <s v="[Employee_Master].[Home_Branch].&amp;[702309]"/>
    <s v="[Employee_Master].[Home_Branch].&amp;[490460]"/>
    <s v="[Employee_Master].[Home_Branch].&amp;[601306]"/>
    <s v="[Employee_Master].[Home_Branch].&amp;[806211]"/>
    <s v="[Employee_Master].[Home_Branch].&amp;[503405]"/>
    <s v="[Employee_Master].[Home_Branch].&amp;[920781]"/>
    <s v="[Employee_Master].[Home_Branch].&amp;[701407]"/>
    <s v="[Employee_Master].[Home_Branch].&amp;[301606]"/>
    <s v="[Employee_Master].[Home_Branch].&amp;[701512]"/>
    <s v="[Employee_Master].[Home_Branch].&amp;[601716]"/>
    <s v="[Employee_Master].[Home_Branch].&amp;[402705]"/>
    <s v="[Employee_Master].[Home_Branch].&amp;[701708]"/>
    <s v="[Employee_Master].[Home_Branch].&amp;[803717]"/>
    <s v="[Employee_Master].[Home_Branch].&amp;[501717]"/>
    <s v="[Employee_Master].[Home_Branch].&amp;[601310]"/>
    <s v="[Employee_Master].[Home_Branch].&amp;[101313]"/>
    <s v="[Employee_Master].[Home_Branch].&amp;[173901]"/>
    <s v="[Employee_Master].[Home_Branch].&amp;[802202]"/>
    <s v="[Employee_Master].[Home_Branch].&amp;[301619]"/>
    <s v="[Employee_Master].[Home_Branch].&amp;[201605]"/>
    <s v="[Measures].[Employee Usage Rate]"/>
    <s v="[Sales_By_Employee].[Date].[Month].&amp;[September]"/>
    <s v="[Sales_By_Employee].[Date].[Month].&amp;[January]"/>
    <s v="[Measures].[Distinct Count of Employee_Number]"/>
    <s v="[Measures].[Revenue Per Contracted Hour]"/>
    <s v="[Sales_By_Employee].[Date].[Month].&amp;[December]"/>
    <s v="[Sales_By_Employee].[Date].[Month].&amp;[August]"/>
    <s v="[Sales_By_Employee].[Date].[Month].&amp;[April]"/>
    <s v="[Measures].[Hours Worked For Sale]"/>
    <s v="[Measures].[Sum of Contracted Hours]"/>
    <s v="[Sales_By_Employee].[Date].[Month].&amp;[November]"/>
    <s v="[Sales_By_Employee].[Date].[Month].&amp;[July]"/>
    <s v="[Sales_By_Employee].[Date].[Month].&amp;[March]"/>
    <s v="[Measures].[Revenue Per Employee]"/>
    <s v="[Measures].[Sales Volume Per Hour]"/>
    <s v="[Measures].[Total Revenue]"/>
    <s v="[Sales_By_Employee].[Date].[Month].&amp;[October]"/>
    <s v="[Sales_By_Employee].[Date].[Month].&amp;[June]"/>
    <s v="[Sales_By_Employee].[Date].[Month].&amp;[February]"/>
    <s v="[Measures].[Sales Volume]"/>
    <s v="[Sales_By_Employee].[Date].[Month].&amp;[May]"/>
    <s v="0"/>
    <s v="0.00"/>
    <s v="#,0"/>
    <s v="[ProductMaster].[Product_Description].&amp;[Fleet Maintenance]"/>
    <s v="[TransactionMaster].[Day].&amp;[30]"/>
    <s v="[TransactionMaster].[Day].&amp;[24]"/>
    <s v="[TransactionMaster].[Day].&amp;[20]"/>
    <s v="[TransactionMaster].[Day].&amp;[15]"/>
    <s v="[TransactionMaster].[Day].&amp;[11]"/>
    <s v="[TransactionMaster].[Day].&amp;[7]"/>
    <s v="[TransactionMaster].[Day].&amp;[1]"/>
    <s v="[TransactionMaster].[Day].&amp;[26]"/>
    <s v="[TransactionMaster].[Day].&amp;[22]"/>
    <s v="[TransactionMaster].[Day].&amp;[17]"/>
    <s v="[TransactionMaster].[Day].&amp;[12]"/>
    <s v="[TransactionMaster].[Day].&amp;[8]"/>
    <s v="[TransactionMaster].[Day].&amp;[2]"/>
    <s v="[TransactionMaster].[Day].&amp;[28]"/>
    <s v="[TransactionMaster].[Day].&amp;[23]"/>
    <s v="[TransactionMaster].[Day].&amp;[19]"/>
    <s v="[TransactionMaster].[Day].&amp;[14]"/>
    <s v="[TransactionMaster].[Day].&amp;[4]"/>
    <s v="[TransactionMaster].[Day].&amp;[29]"/>
    <s v="[TransactionMaster].[Day].&amp;[16]"/>
    <s v="[TransactionMaster].[Day].&amp;[10]"/>
    <s v="[TransactionMaster].[Day].&amp;[6]"/>
    <s v="[TransactionMaster].[Day].&amp;[27]"/>
    <s v="[TransactionMaster].[Day].&amp;[18]"/>
    <s v="[ProductMaster].[Product_Description].&amp;[Green Plants and Foliage Care]"/>
    <s v="[TransactionMaster].[Day].&amp;[3]"/>
    <s v="[TransactionMaster].[Day].&amp;[9]"/>
    <s v="[TransactionMaster].[Day].&amp;[13]"/>
    <s v="[TransactionMaster].[Day].&amp;[5]"/>
    <s v="[TransactionMaster].[Day].&amp;[31]"/>
    <s v="[TransactionMaster].[Day].&amp;[21]"/>
    <s v="[TransactionMaster].[Day].&amp;[25]"/>
    <s v="[Measures].[Total_revenue]"/>
    <s v="[ProductMaster].[Product_Description].&amp;[Facility Maintenance and Repair]"/>
    <s v="[ProductMaster].[Product_Description].&amp;[Landscaping/Grounds Care]"/>
    <s v="[ProductMaster].[Product_Description].&amp;[Predictive Maintenance/Preventative Maintenance]"/>
    <s v="[ProductMaster].[Product_Description].&amp;[Cleaning &amp; Housekeeping Services]"/>
    <s v="{[TransactionMaster].[Month].[All]}"/>
    <s v="{[ProductMaster].[Business_Segment].[All]}"/>
  </metadataStrings>
  <mdxMetadata count="503">
    <mdx n="0" f="m">
      <t c="1">
        <n x="2"/>
      </t>
    </mdx>
    <mdx n="0" f="m">
      <t c="2">
        <n x="7"/>
        <n x="9"/>
      </t>
    </mdx>
    <mdx n="0" f="m">
      <t c="2">
        <n x="10"/>
        <n x="11"/>
      </t>
    </mdx>
    <mdx n="0" f="m">
      <t c="2">
        <n x="4"/>
        <n x="5"/>
      </t>
    </mdx>
    <mdx n="0" f="m">
      <t c="2">
        <n x="4"/>
        <n x="6"/>
      </t>
    </mdx>
    <mdx n="0" f="m">
      <t c="2">
        <n x="4"/>
        <n x="14"/>
      </t>
    </mdx>
    <mdx n="0" f="m">
      <t c="2">
        <n x="7"/>
        <n x="16"/>
      </t>
    </mdx>
    <mdx n="0" f="m">
      <t c="1">
        <n x="12"/>
      </t>
    </mdx>
    <mdx n="0" f="m">
      <t c="2">
        <n x="12"/>
        <n x="13"/>
      </t>
    </mdx>
    <mdx n="0" f="m">
      <t c="1">
        <n x="4"/>
      </t>
    </mdx>
    <mdx n="0" f="m">
      <t c="2">
        <n x="7"/>
        <n x="8"/>
      </t>
    </mdx>
    <mdx n="0" f="m">
      <t c="1">
        <n x="7"/>
      </t>
    </mdx>
    <mdx n="0" f="m">
      <t c="2">
        <n x="10"/>
        <n x="17"/>
      </t>
    </mdx>
    <mdx n="0" f="m">
      <t c="2">
        <n x="10"/>
        <n x="18"/>
      </t>
    </mdx>
    <mdx n="0" f="m">
      <t c="2">
        <n x="12"/>
        <n x="20"/>
      </t>
    </mdx>
    <mdx n="0" f="m">
      <t c="2">
        <n x="10"/>
        <n x="19"/>
      </t>
    </mdx>
    <mdx n="0" f="m">
      <t c="2">
        <n x="12"/>
        <n x="21"/>
      </t>
    </mdx>
    <mdx n="0" f="m">
      <t c="1">
        <n x="10"/>
      </t>
    </mdx>
    <mdx n="0" f="m">
      <t c="2">
        <n x="7"/>
        <n x="15"/>
      </t>
    </mdx>
    <mdx n="0" f="s">
      <ms ns="22" c="0"/>
    </mdx>
    <mdx n="0" f="s">
      <ms ns="23" c="0"/>
    </mdx>
    <mdx n="0" f="s">
      <ms ns="24" c="0"/>
    </mdx>
    <mdx n="0" f="m">
      <t c="3">
        <n x="4"/>
        <n x="5"/>
        <n x="25"/>
      </t>
    </mdx>
    <mdx n="0" f="m">
      <t c="3">
        <n x="4"/>
        <n x="14"/>
        <n x="26"/>
      </t>
    </mdx>
    <mdx n="0" f="m">
      <t c="3">
        <n x="4"/>
        <n x="14"/>
        <n x="27"/>
      </t>
    </mdx>
    <mdx n="0" f="m">
      <t c="3">
        <n x="7"/>
        <n x="8"/>
        <n x="28"/>
      </t>
    </mdx>
    <mdx n="0" f="m">
      <t c="3">
        <n x="7"/>
        <n x="15"/>
        <n x="29"/>
      </t>
    </mdx>
    <mdx n="0" f="m">
      <t c="3">
        <n x="7"/>
        <n x="9"/>
        <n x="30"/>
      </t>
    </mdx>
    <mdx n="0" f="m">
      <t c="3">
        <n x="7"/>
        <n x="16"/>
        <n x="31"/>
      </t>
    </mdx>
    <mdx n="0" f="m">
      <t c="3">
        <n x="10"/>
        <n x="17"/>
        <n x="32"/>
      </t>
    </mdx>
    <mdx n="0" f="m">
      <t c="3">
        <n x="10"/>
        <n x="11"/>
        <n x="33"/>
      </t>
    </mdx>
    <mdx n="0" f="m">
      <t c="3">
        <n x="10"/>
        <n x="11"/>
        <n x="34"/>
      </t>
    </mdx>
    <mdx n="0" f="m">
      <t c="3">
        <n x="12"/>
        <n x="20"/>
        <n x="35"/>
      </t>
    </mdx>
    <mdx n="0" f="m">
      <t c="3">
        <n x="12"/>
        <n x="20"/>
        <n x="36"/>
      </t>
    </mdx>
    <mdx n="0" f="m">
      <t c="3">
        <n x="12"/>
        <n x="21"/>
        <n x="37"/>
      </t>
    </mdx>
    <mdx n="0" f="m">
      <t c="3">
        <n x="12"/>
        <n x="13"/>
        <n x="38"/>
      </t>
    </mdx>
    <mdx n="0" f="m">
      <t c="3">
        <n x="12"/>
        <n x="21"/>
        <n x="39"/>
      </t>
    </mdx>
    <mdx n="0" f="m">
      <t c="3">
        <n x="12"/>
        <n x="13"/>
        <n x="40"/>
      </t>
    </mdx>
    <mdx n="0" f="m">
      <t c="3">
        <n x="7"/>
        <n x="9"/>
        <n x="41"/>
      </t>
    </mdx>
    <mdx n="0" f="m">
      <t c="3">
        <n x="10"/>
        <n x="18"/>
        <n x="42"/>
      </t>
    </mdx>
    <mdx n="0" f="m">
      <t c="3">
        <n x="10"/>
        <n x="11"/>
        <n x="43"/>
      </t>
    </mdx>
    <mdx n="0" f="m">
      <t c="3">
        <n x="12"/>
        <n x="21"/>
        <n x="44"/>
      </t>
    </mdx>
    <mdx n="0" f="m">
      <t c="3">
        <n x="4"/>
        <n x="5"/>
        <n x="45"/>
      </t>
    </mdx>
    <mdx n="0" f="m">
      <t c="3">
        <n x="4"/>
        <n x="6"/>
        <n x="45"/>
      </t>
    </mdx>
    <mdx n="0" f="m">
      <t c="3">
        <n x="4"/>
        <n x="14"/>
        <n x="46"/>
      </t>
    </mdx>
    <mdx n="0" f="m">
      <t c="3">
        <n x="7"/>
        <n x="8"/>
        <n x="47"/>
      </t>
    </mdx>
    <mdx n="0" f="m">
      <t c="3">
        <n x="7"/>
        <n x="15"/>
        <n x="48"/>
      </t>
    </mdx>
    <mdx n="0" f="m">
      <t c="3">
        <n x="7"/>
        <n x="9"/>
        <n x="49"/>
      </t>
    </mdx>
    <mdx n="0" f="m">
      <t c="3">
        <n x="7"/>
        <n x="16"/>
        <n x="50"/>
      </t>
    </mdx>
    <mdx n="0" f="m">
      <t c="3">
        <n x="10"/>
        <n x="17"/>
        <n x="51"/>
      </t>
    </mdx>
    <mdx n="0" f="m">
      <t c="3">
        <n x="10"/>
        <n x="18"/>
        <n x="52"/>
      </t>
    </mdx>
    <mdx n="0" f="m">
      <t c="3">
        <n x="10"/>
        <n x="11"/>
        <n x="53"/>
      </t>
    </mdx>
    <mdx n="0" f="m">
      <t c="3">
        <n x="12"/>
        <n x="20"/>
        <n x="30"/>
      </t>
    </mdx>
    <mdx n="0" f="m">
      <t c="3">
        <n x="12"/>
        <n x="20"/>
        <n x="54"/>
      </t>
    </mdx>
    <mdx n="0" f="m">
      <t c="3">
        <n x="4"/>
        <n x="5"/>
        <n x="55"/>
      </t>
    </mdx>
    <mdx n="0" f="m">
      <t c="3">
        <n x="4"/>
        <n x="6"/>
        <n x="56"/>
      </t>
    </mdx>
    <mdx n="0" f="m">
      <t c="3">
        <n x="4"/>
        <n x="14"/>
        <n x="57"/>
      </t>
    </mdx>
    <mdx n="0" f="m">
      <t c="3">
        <n x="4"/>
        <n x="14"/>
        <n x="58"/>
      </t>
    </mdx>
    <mdx n="0" f="m">
      <t c="3">
        <n x="7"/>
        <n x="15"/>
        <n x="59"/>
      </t>
    </mdx>
    <mdx n="0" f="m">
      <t c="3">
        <n x="7"/>
        <n x="9"/>
        <n x="60"/>
      </t>
    </mdx>
    <mdx n="0" f="m">
      <t c="3">
        <n x="7"/>
        <n x="16"/>
        <n x="61"/>
      </t>
    </mdx>
    <mdx n="0" f="m">
      <t c="3">
        <n x="10"/>
        <n x="17"/>
        <n x="62"/>
      </t>
    </mdx>
    <mdx n="0" f="m">
      <t c="3">
        <n x="10"/>
        <n x="18"/>
        <n x="63"/>
      </t>
    </mdx>
    <mdx n="0" f="m">
      <t c="3">
        <n x="10"/>
        <n x="11"/>
        <n x="64"/>
      </t>
    </mdx>
    <mdx n="0" f="m">
      <t c="3">
        <n x="10"/>
        <n x="19"/>
        <n x="65"/>
      </t>
    </mdx>
    <mdx n="0" f="m">
      <t c="3">
        <n x="12"/>
        <n x="20"/>
        <n x="66"/>
      </t>
    </mdx>
    <mdx n="0" f="m">
      <t c="3">
        <n x="12"/>
        <n x="21"/>
        <n x="67"/>
      </t>
    </mdx>
    <mdx n="0" f="m">
      <t c="3">
        <n x="12"/>
        <n x="13"/>
        <n x="68"/>
      </t>
    </mdx>
    <mdx n="0" f="m">
      <t c="3">
        <n x="4"/>
        <n x="5"/>
        <n x="69"/>
      </t>
    </mdx>
    <mdx n="0" f="m">
      <t c="3">
        <n x="4"/>
        <n x="6"/>
        <n x="70"/>
      </t>
    </mdx>
    <mdx n="0" f="m">
      <t c="3">
        <n x="4"/>
        <n x="14"/>
        <n x="71"/>
      </t>
    </mdx>
    <mdx n="0" f="m">
      <t c="3">
        <n x="4"/>
        <n x="14"/>
        <n x="72"/>
      </t>
    </mdx>
    <mdx n="0" f="m">
      <t c="3">
        <n x="7"/>
        <n x="8"/>
        <n x="73"/>
      </t>
    </mdx>
    <mdx n="0" f="m">
      <t c="3">
        <n x="7"/>
        <n x="15"/>
        <n x="74"/>
      </t>
    </mdx>
    <mdx n="0" f="m">
      <t c="3">
        <n x="7"/>
        <n x="16"/>
        <n x="75"/>
      </t>
    </mdx>
    <mdx n="0" f="m">
      <t c="3">
        <n x="10"/>
        <n x="19"/>
        <n x="76"/>
      </t>
    </mdx>
    <mdx n="0" f="m">
      <t c="3">
        <n x="12"/>
        <n x="20"/>
        <n x="77"/>
      </t>
    </mdx>
    <mdx n="0" f="m">
      <t c="3">
        <n x="12"/>
        <n x="21"/>
        <n x="46"/>
      </t>
    </mdx>
    <mdx n="0" f="m">
      <t c="3">
        <n x="12"/>
        <n x="13"/>
        <n x="78"/>
      </t>
    </mdx>
    <mdx n="0" f="v">
      <t c="7" si="1">
        <n x="22" s="1"/>
        <n x="24" s="1"/>
        <n x="23" s="1"/>
        <n x="4"/>
        <n x="6"/>
        <n x="56"/>
        <n x="2"/>
      </t>
    </mdx>
    <mdx n="0" f="v">
      <t c="7" si="1">
        <n x="22" s="1"/>
        <n x="24" s="1"/>
        <n x="23" s="1"/>
        <n x="4"/>
        <n x="14"/>
        <n x="58"/>
        <n x="2"/>
      </t>
    </mdx>
    <mdx n="0" f="v">
      <t c="7" si="1">
        <n x="22" s="1"/>
        <n x="24" s="1"/>
        <n x="23" s="1"/>
        <n x="7"/>
        <n x="9"/>
        <n x="60"/>
        <n x="2"/>
      </t>
    </mdx>
    <mdx n="0" f="v">
      <t c="7" si="1">
        <n x="22" s="1"/>
        <n x="24" s="1"/>
        <n x="23" s="1"/>
        <n x="12"/>
        <n x="13"/>
        <n x="68"/>
        <n x="2"/>
      </t>
    </mdx>
    <mdx n="0" f="v">
      <t c="7" si="1">
        <n x="22" s="1"/>
        <n x="24" s="1"/>
        <n x="23" s="1"/>
        <n x="10"/>
        <n x="17"/>
        <n x="62"/>
        <n x="2"/>
      </t>
    </mdx>
    <mdx n="0" f="v">
      <t c="7" si="1">
        <n x="22" s="1"/>
        <n x="24" s="1"/>
        <n x="23" s="1"/>
        <n x="10"/>
        <n x="11"/>
        <n x="64"/>
        <n x="2"/>
      </t>
    </mdx>
    <mdx n="0" f="v">
      <t c="7" si="1">
        <n x="22" s="1"/>
        <n x="24" s="1"/>
        <n x="23" s="1"/>
        <n x="12"/>
        <n x="20"/>
        <n x="66"/>
        <n x="2"/>
      </t>
    </mdx>
    <mdx n="0" f="v">
      <t c="7" si="1">
        <n x="22" s="1"/>
        <n x="24" s="1"/>
        <n x="23" s="1"/>
        <n x="10"/>
        <n x="18"/>
        <n x="42"/>
        <n x="2"/>
      </t>
    </mdx>
    <mdx n="0" f="v">
      <t c="7" si="1">
        <n x="22" s="1"/>
        <n x="24" s="1"/>
        <n x="23" s="1"/>
        <n x="12"/>
        <n x="21"/>
        <n x="67"/>
        <n x="2"/>
      </t>
    </mdx>
    <mdx n="0" f="v">
      <t c="7" si="1">
        <n x="22" s="1"/>
        <n x="24" s="1"/>
        <n x="23" s="1"/>
        <n x="12"/>
        <n x="20"/>
        <n x="77"/>
        <n x="2"/>
      </t>
    </mdx>
    <mdx n="0" f="v">
      <t c="7" si="1">
        <n x="22" s="1"/>
        <n x="24" s="1"/>
        <n x="23" s="1"/>
        <n x="4"/>
        <n x="5"/>
        <n x="69"/>
        <n x="2"/>
      </t>
    </mdx>
    <mdx n="0" f="v">
      <t c="7" si="1">
        <n x="22" s="1"/>
        <n x="24" s="1"/>
        <n x="23" s="1"/>
        <n x="12"/>
        <n x="20"/>
        <n x="30"/>
        <n x="2"/>
      </t>
    </mdx>
    <mdx n="0" f="v">
      <t c="7" si="1">
        <n x="22" s="1"/>
        <n x="24" s="1"/>
        <n x="23" s="1"/>
        <n x="7"/>
        <n x="16"/>
        <n x="50"/>
        <n x="2"/>
      </t>
    </mdx>
    <mdx n="0" f="v">
      <t c="7" si="1">
        <n x="22" s="1"/>
        <n x="24" s="1"/>
        <n x="23" s="1"/>
        <n x="4"/>
        <n x="14"/>
        <n x="46"/>
        <n x="2"/>
      </t>
    </mdx>
    <mdx n="0" f="v">
      <t c="7" si="1">
        <n x="22" s="1"/>
        <n x="24" s="1"/>
        <n x="23" s="1"/>
        <n x="12"/>
        <n x="21"/>
        <n x="37"/>
        <n x="2"/>
      </t>
    </mdx>
    <mdx n="0" f="v">
      <t c="7" si="1">
        <n x="22" s="1"/>
        <n x="24" s="1"/>
        <n x="23" s="1"/>
        <n x="10"/>
        <n x="11"/>
        <n x="33"/>
        <n x="2"/>
      </t>
    </mdx>
    <mdx n="0" f="v">
      <t c="7" si="1">
        <n x="22" s="1"/>
        <n x="24" s="1"/>
        <n x="23" s="1"/>
        <n x="7"/>
        <n x="15"/>
        <n x="29"/>
        <n x="2"/>
      </t>
    </mdx>
    <mdx n="0" f="v">
      <t c="7" si="1">
        <n x="22" s="1"/>
        <n x="24" s="1"/>
        <n x="23" s="1"/>
        <n x="4"/>
        <n x="5"/>
        <n x="25"/>
        <n x="2"/>
      </t>
    </mdx>
    <mdx n="0" f="v">
      <t c="7" si="1">
        <n x="22" s="1"/>
        <n x="24" s="1"/>
        <n x="23" s="1"/>
        <n x="10"/>
        <n x="19"/>
        <n x="65"/>
        <n x="2"/>
      </t>
    </mdx>
    <mdx n="0" f="v">
      <t c="7" si="1">
        <n x="22" s="1"/>
        <n x="24" s="1"/>
        <n x="23" s="1"/>
        <n x="7"/>
        <n x="16"/>
        <n x="75"/>
        <n x="2"/>
      </t>
    </mdx>
    <mdx n="0" f="v">
      <t c="7" si="1">
        <n x="22" s="1"/>
        <n x="24" s="1"/>
        <n x="23" s="1"/>
        <n x="7"/>
        <n x="15"/>
        <n x="59"/>
        <n x="2"/>
      </t>
    </mdx>
    <mdx n="0" f="v">
      <t c="7" si="1">
        <n x="22" s="1"/>
        <n x="24" s="1"/>
        <n x="23" s="1"/>
        <n x="10"/>
        <n x="11"/>
        <n x="43"/>
        <n x="2"/>
      </t>
    </mdx>
    <mdx n="0" f="v">
      <t c="7" si="1">
        <n x="22" s="1"/>
        <n x="24" s="1"/>
        <n x="23" s="1"/>
        <n x="12"/>
        <n x="13"/>
        <n x="40"/>
        <n x="2"/>
      </t>
    </mdx>
    <mdx n="0" f="v">
      <t c="7" si="1">
        <n x="22" s="1"/>
        <n x="24" s="1"/>
        <n x="23" s="1"/>
        <n x="10"/>
        <n x="11"/>
        <n x="53"/>
        <n x="2"/>
      </t>
    </mdx>
    <mdx n="0" f="v">
      <t c="7" si="1">
        <n x="22" s="1"/>
        <n x="24" s="1"/>
        <n x="23" s="1"/>
        <n x="7"/>
        <n x="9"/>
        <n x="49"/>
        <n x="2"/>
      </t>
    </mdx>
    <mdx n="0" f="v">
      <t c="7" si="1">
        <n x="22" s="1"/>
        <n x="24" s="1"/>
        <n x="23" s="1"/>
        <n x="4"/>
        <n x="6"/>
        <n x="45"/>
        <n x="2"/>
      </t>
    </mdx>
    <mdx n="0" f="v">
      <t c="7" si="1">
        <n x="22" s="1"/>
        <n x="24" s="1"/>
        <n x="23" s="1"/>
        <n x="12"/>
        <n x="20"/>
        <n x="36"/>
        <n x="2"/>
      </t>
    </mdx>
    <mdx n="0" f="v">
      <t c="7" si="1">
        <n x="22" s="1"/>
        <n x="24" s="1"/>
        <n x="23" s="1"/>
        <n x="10"/>
        <n x="17"/>
        <n x="32"/>
        <n x="2"/>
      </t>
    </mdx>
    <mdx n="0" f="v">
      <t c="7" si="1">
        <n x="22" s="1"/>
        <n x="24" s="1"/>
        <n x="23" s="1"/>
        <n x="7"/>
        <n x="8"/>
        <n x="28"/>
        <n x="2"/>
      </t>
    </mdx>
    <mdx n="0" f="v">
      <t c="7" si="1">
        <n x="22" s="1"/>
        <n x="24" s="1"/>
        <n x="23" s="1"/>
        <n x="12"/>
        <n x="21"/>
        <n x="46"/>
        <n x="2"/>
      </t>
    </mdx>
    <mdx n="0" f="v">
      <t c="7" si="1">
        <n x="22" s="1"/>
        <n x="24" s="1"/>
        <n x="23" s="1"/>
        <n x="10"/>
        <n x="18"/>
        <n x="63"/>
        <n x="2"/>
      </t>
    </mdx>
    <mdx n="0" f="v">
      <t c="7" si="1">
        <n x="22" s="1"/>
        <n x="24" s="1"/>
        <n x="23" s="1"/>
        <n x="12"/>
        <n x="13"/>
        <n x="78"/>
        <n x="2"/>
      </t>
    </mdx>
    <mdx n="0" f="v">
      <t c="7" si="1">
        <n x="22" s="1"/>
        <n x="24" s="1"/>
        <n x="23" s="1"/>
        <n x="7"/>
        <n x="8"/>
        <n x="73"/>
        <n x="2"/>
      </t>
    </mdx>
    <mdx n="0" f="v">
      <t c="7" si="1">
        <n x="22" s="1"/>
        <n x="24" s="1"/>
        <n x="23" s="1"/>
        <n x="4"/>
        <n x="5"/>
        <n x="55"/>
        <n x="2"/>
      </t>
    </mdx>
    <mdx n="0" f="v">
      <t c="7" si="1">
        <n x="22" s="1"/>
        <n x="24" s="1"/>
        <n x="23" s="1"/>
        <n x="7"/>
        <n x="15"/>
        <n x="74"/>
        <n x="2"/>
      </t>
    </mdx>
    <mdx n="0" f="v">
      <t c="7" si="1">
        <n x="22" s="1"/>
        <n x="24" s="1"/>
        <n x="23" s="1"/>
        <n x="12"/>
        <n x="21"/>
        <n x="39"/>
        <n x="2"/>
      </t>
    </mdx>
    <mdx n="0" f="v">
      <t c="7" si="1">
        <n x="22" s="1"/>
        <n x="24" s="1"/>
        <n x="23" s="1"/>
        <n x="10"/>
        <n x="18"/>
        <n x="52"/>
        <n x="2"/>
      </t>
    </mdx>
    <mdx n="0" f="v">
      <t c="7" si="1">
        <n x="22" s="1"/>
        <n x="24" s="1"/>
        <n x="23" s="1"/>
        <n x="7"/>
        <n x="15"/>
        <n x="48"/>
        <n x="2"/>
      </t>
    </mdx>
    <mdx n="0" f="v">
      <t c="7" si="1">
        <n x="22" s="1"/>
        <n x="24" s="1"/>
        <n x="23" s="1"/>
        <n x="4"/>
        <n x="5"/>
        <n x="45"/>
        <n x="2"/>
      </t>
    </mdx>
    <mdx n="0" f="v">
      <t c="7" si="1">
        <n x="22" s="1"/>
        <n x="24" s="1"/>
        <n x="23" s="1"/>
        <n x="12"/>
        <n x="20"/>
        <n x="35"/>
        <n x="2"/>
      </t>
    </mdx>
    <mdx n="0" f="v">
      <t c="7" si="1">
        <n x="22" s="1"/>
        <n x="24" s="1"/>
        <n x="23" s="1"/>
        <n x="7"/>
        <n x="16"/>
        <n x="31"/>
        <n x="2"/>
      </t>
    </mdx>
    <mdx n="0" f="v">
      <t c="7" si="1">
        <n x="22" s="1"/>
        <n x="24" s="1"/>
        <n x="23" s="1"/>
        <n x="4"/>
        <n x="14"/>
        <n x="27"/>
        <n x="2"/>
      </t>
    </mdx>
    <mdx n="0" f="v">
      <t c="7" si="1">
        <n x="22" s="1"/>
        <n x="24" s="1"/>
        <n x="23" s="1"/>
        <n x="7"/>
        <n x="9"/>
        <n x="41"/>
        <n x="2"/>
      </t>
    </mdx>
    <mdx n="0" f="v">
      <t c="7" si="1">
        <n x="22" s="1"/>
        <n x="24" s="1"/>
        <n x="23" s="1"/>
        <n x="7"/>
        <n x="16"/>
        <n x="61"/>
        <n x="2"/>
      </t>
    </mdx>
    <mdx n="0" f="v">
      <t c="7" si="1">
        <n x="22" s="1"/>
        <n x="24" s="1"/>
        <n x="23" s="1"/>
        <n x="10"/>
        <n x="19"/>
        <n x="76"/>
        <n x="2"/>
      </t>
    </mdx>
    <mdx n="0" f="v">
      <t c="7" si="1">
        <n x="22" s="1"/>
        <n x="24" s="1"/>
        <n x="23" s="1"/>
        <n x="4"/>
        <n x="14"/>
        <n x="71"/>
        <n x="2"/>
      </t>
    </mdx>
    <mdx n="0" f="v">
      <t c="7" si="1">
        <n x="22" s="1"/>
        <n x="24" s="1"/>
        <n x="23" s="1"/>
        <n x="12"/>
        <n x="21"/>
        <n x="44"/>
        <n x="2"/>
      </t>
    </mdx>
    <mdx n="0" f="v">
      <t c="7" si="1">
        <n x="22" s="1"/>
        <n x="24" s="1"/>
        <n x="23" s="1"/>
        <n x="4"/>
        <n x="14"/>
        <n x="72"/>
        <n x="2"/>
      </t>
    </mdx>
    <mdx n="0" f="v">
      <t c="7" si="1">
        <n x="22" s="1"/>
        <n x="24" s="1"/>
        <n x="23" s="1"/>
        <n x="12"/>
        <n x="20"/>
        <n x="54"/>
        <n x="2"/>
      </t>
    </mdx>
    <mdx n="0" f="v">
      <t c="7" si="1">
        <n x="22" s="1"/>
        <n x="24" s="1"/>
        <n x="23" s="1"/>
        <n x="10"/>
        <n x="17"/>
        <n x="51"/>
        <n x="2"/>
      </t>
    </mdx>
    <mdx n="0" f="v">
      <t c="7" si="1">
        <n x="22" s="1"/>
        <n x="24" s="1"/>
        <n x="23" s="1"/>
        <n x="7"/>
        <n x="8"/>
        <n x="47"/>
        <n x="2"/>
      </t>
    </mdx>
    <mdx n="0" f="v">
      <t c="7" si="1">
        <n x="22" s="1"/>
        <n x="24" s="1"/>
        <n x="23" s="1"/>
        <n x="12"/>
        <n x="13"/>
        <n x="38"/>
        <n x="2"/>
      </t>
    </mdx>
    <mdx n="0" f="v">
      <t c="7" si="1">
        <n x="22" s="1"/>
        <n x="24" s="1"/>
        <n x="23" s="1"/>
        <n x="10"/>
        <n x="11"/>
        <n x="34"/>
        <n x="2"/>
      </t>
    </mdx>
    <mdx n="0" f="v">
      <t c="7" si="1">
        <n x="22" s="1"/>
        <n x="24" s="1"/>
        <n x="23" s="1"/>
        <n x="7"/>
        <n x="9"/>
        <n x="30"/>
        <n x="2"/>
      </t>
    </mdx>
    <mdx n="0" f="v">
      <t c="7" si="1">
        <n x="22" s="1"/>
        <n x="24" s="1"/>
        <n x="23" s="1"/>
        <n x="4"/>
        <n x="14"/>
        <n x="26"/>
        <n x="2"/>
      </t>
    </mdx>
    <mdx n="0" f="v">
      <t c="7" si="1">
        <n x="22" s="1"/>
        <n x="24" s="1"/>
        <n x="23" s="1"/>
        <n x="4"/>
        <n x="6"/>
        <n x="70"/>
        <n x="2"/>
      </t>
    </mdx>
    <mdx n="0" f="v">
      <t c="7" si="1">
        <n x="22" s="1"/>
        <n x="24" s="1"/>
        <n x="23" s="1"/>
        <n x="4"/>
        <n x="14"/>
        <n x="57"/>
        <n x="2"/>
      </t>
    </mdx>
    <mdx n="0" f="m">
      <t c="1">
        <n x="79"/>
      </t>
    </mdx>
    <mdx n="0" f="m">
      <t c="1">
        <n x="80"/>
      </t>
    </mdx>
    <mdx n="0" f="m">
      <t c="1">
        <n x="81"/>
      </t>
    </mdx>
    <mdx n="0" f="m">
      <t c="1">
        <n x="82"/>
      </t>
    </mdx>
    <mdx n="0" f="m">
      <t c="1">
        <n x="83"/>
      </t>
    </mdx>
    <mdx n="0" f="m">
      <t c="1">
        <n x="84"/>
      </t>
    </mdx>
    <mdx n="0" f="m">
      <t c="1">
        <n x="85"/>
      </t>
    </mdx>
    <mdx n="0" f="m">
      <t c="1">
        <n x="86"/>
      </t>
    </mdx>
    <mdx n="0" f="m">
      <t c="1">
        <n x="87"/>
      </t>
    </mdx>
    <mdx n="0" f="m">
      <t c="1">
        <n x="88"/>
      </t>
    </mdx>
    <mdx n="0" f="m">
      <t c="1">
        <n x="89"/>
      </t>
    </mdx>
    <mdx n="0" f="m">
      <t c="1">
        <n x="90"/>
      </t>
    </mdx>
    <mdx n="0" f="m">
      <t c="1">
        <n x="91"/>
      </t>
    </mdx>
    <mdx n="0" f="m">
      <t c="1">
        <n x="92"/>
      </t>
    </mdx>
    <mdx n="0" f="m">
      <t c="1">
        <n x="93"/>
      </t>
    </mdx>
    <mdx n="0" f="m">
      <t c="1">
        <n x="94"/>
      </t>
    </mdx>
    <mdx n="0" f="m">
      <t c="1">
        <n x="95"/>
      </t>
    </mdx>
    <mdx n="0" f="m">
      <t c="1">
        <n x="96"/>
      </t>
    </mdx>
    <mdx n="0" f="m">
      <t c="1">
        <n x="97"/>
      </t>
    </mdx>
    <mdx n="0" f="m">
      <t c="1">
        <n x="98"/>
      </t>
    </mdx>
    <mdx n="0" f="m">
      <t c="1">
        <n x="99"/>
      </t>
    </mdx>
    <mdx n="0" f="v">
      <t c="4" si="100">
        <n x="22" s="1"/>
        <n x="79"/>
        <n x="80"/>
        <n x="24" s="1"/>
      </t>
    </mdx>
    <mdx n="0" f="v">
      <t c="4" si="100">
        <n x="22" s="1"/>
        <n x="79"/>
        <n x="81"/>
        <n x="24" s="1"/>
      </t>
    </mdx>
    <mdx n="0" f="v">
      <t c="4" si="3">
        <n x="22" s="1"/>
        <n x="83"/>
        <n x="80"/>
        <n x="24" s="1"/>
      </t>
    </mdx>
    <mdx n="0" f="v">
      <t c="4" si="3">
        <n x="22" s="1"/>
        <n x="83"/>
        <n x="81"/>
        <n x="24" s="1"/>
      </t>
    </mdx>
    <mdx n="0" f="v">
      <t c="4" si="1">
        <n x="22" s="1"/>
        <n x="2"/>
        <n x="80"/>
        <n x="24" s="1"/>
      </t>
    </mdx>
    <mdx n="0" f="v">
      <t c="4" si="1">
        <n x="22" s="1"/>
        <n x="2"/>
        <n x="81"/>
        <n x="24" s="1"/>
      </t>
    </mdx>
    <mdx n="0" f="v">
      <t c="4" si="100">
        <n x="22" s="1"/>
        <n x="79"/>
        <n x="89"/>
        <n x="24" s="1"/>
      </t>
    </mdx>
    <mdx n="0" f="v">
      <t c="4" si="100">
        <n x="22" s="1"/>
        <n x="79"/>
        <n x="91"/>
        <n x="24" s="1"/>
      </t>
    </mdx>
    <mdx n="0" f="v">
      <t c="4" si="100">
        <n x="22" s="1"/>
        <n x="79"/>
        <n x="84"/>
        <n x="24" s="1"/>
      </t>
    </mdx>
    <mdx n="0" f="v">
      <t c="4" si="100">
        <n x="22" s="1"/>
        <n x="79"/>
        <n x="85"/>
        <n x="24" s="1"/>
      </t>
    </mdx>
    <mdx n="0" f="v">
      <t c="4" si="100">
        <n x="22" s="1"/>
        <n x="79"/>
        <n x="86"/>
        <n x="24" s="1"/>
      </t>
    </mdx>
    <mdx n="0" f="v">
      <t c="4" si="101">
        <n x="22" s="1"/>
        <n x="87"/>
        <n x="84"/>
        <n x="24" s="1"/>
      </t>
    </mdx>
    <mdx n="0" f="v">
      <t c="4" si="101">
        <n x="22" s="1"/>
        <n x="87"/>
        <n x="85"/>
        <n x="24" s="1"/>
      </t>
    </mdx>
    <mdx n="0" f="v">
      <t c="4" si="101">
        <n x="22" s="1"/>
        <n x="87"/>
        <n x="86"/>
        <n x="24" s="1"/>
      </t>
    </mdx>
    <mdx n="0" f="v">
      <t c="4" si="3">
        <n x="22" s="1"/>
        <n x="83"/>
        <n x="84"/>
        <n x="24" s="1"/>
      </t>
    </mdx>
    <mdx n="0" f="v">
      <t c="4" si="3">
        <n x="22" s="1"/>
        <n x="83"/>
        <n x="85"/>
        <n x="24" s="1"/>
      </t>
    </mdx>
    <mdx n="0" f="v">
      <t c="4" si="3">
        <n x="22" s="1"/>
        <n x="83"/>
        <n x="86"/>
        <n x="24" s="1"/>
      </t>
    </mdx>
    <mdx n="0" f="v">
      <t c="4" si="102">
        <n x="22" s="1"/>
        <n x="88"/>
        <n x="84"/>
        <n x="24" s="1"/>
      </t>
    </mdx>
    <mdx n="0" f="v">
      <t c="4" si="102">
        <n x="22" s="1"/>
        <n x="88"/>
        <n x="85"/>
        <n x="24" s="1"/>
      </t>
    </mdx>
    <mdx n="0" f="v">
      <t c="4" si="102">
        <n x="22" s="1"/>
        <n x="88"/>
        <n x="86"/>
        <n x="24" s="1"/>
      </t>
    </mdx>
    <mdx n="0" f="v">
      <t c="4" si="1">
        <n x="22" s="1"/>
        <n x="2"/>
        <n x="84"/>
        <n x="24" s="1"/>
      </t>
    </mdx>
    <mdx n="0" f="v">
      <t c="4" si="1">
        <n x="22" s="1"/>
        <n x="2"/>
        <n x="85"/>
        <n x="24" s="1"/>
      </t>
    </mdx>
    <mdx n="0" f="v">
      <t c="4" si="1">
        <n x="22" s="1"/>
        <n x="2"/>
        <n x="86"/>
        <n x="24" s="1"/>
      </t>
    </mdx>
    <mdx n="0" f="v">
      <t c="4" si="1">
        <n x="22" s="1"/>
        <n x="92"/>
        <n x="91"/>
        <n x="24" s="1"/>
      </t>
    </mdx>
    <mdx n="0" f="v">
      <t c="4" si="100">
        <n x="22" s="1"/>
        <n x="79"/>
        <n x="90"/>
        <n x="24" s="1"/>
      </t>
    </mdx>
    <mdx n="0" f="v">
      <t c="4" si="101">
        <n x="22" s="1"/>
        <n x="87"/>
        <n x="91"/>
        <n x="24" s="1"/>
      </t>
    </mdx>
    <mdx n="0" f="v">
      <t c="4" si="101">
        <n x="22" s="1"/>
        <n x="93"/>
        <n x="91"/>
        <n x="24" s="1"/>
      </t>
    </mdx>
    <mdx n="0" f="v">
      <t c="4" si="3">
        <n x="22" s="1"/>
        <n x="83"/>
        <n x="91"/>
        <n x="24" s="1"/>
      </t>
    </mdx>
    <mdx n="0" f="v">
      <t c="4" si="102">
        <n x="22" s="1"/>
        <n x="88"/>
        <n x="91"/>
        <n x="24" s="1"/>
      </t>
    </mdx>
    <mdx n="0" f="v">
      <t c="4" si="1">
        <n x="22" s="1"/>
        <n x="94"/>
        <n x="90"/>
        <n x="24" s="1"/>
      </t>
    </mdx>
    <mdx n="0" f="v">
      <t c="4" si="1">
        <n x="22" s="1"/>
        <n x="2"/>
        <n x="90"/>
        <n x="24" s="1"/>
      </t>
    </mdx>
    <mdx n="0" f="v">
      <t c="4" si="1">
        <n x="22" s="1"/>
        <n x="2"/>
        <n x="91"/>
        <n x="24" s="1"/>
      </t>
    </mdx>
    <mdx n="0" f="v">
      <t c="4" si="1">
        <n x="22" s="1"/>
        <n x="2"/>
        <n x="89"/>
        <n x="24" s="1"/>
      </t>
    </mdx>
    <mdx n="0" f="v">
      <t c="4" si="3">
        <n x="22" s="1"/>
        <n x="83"/>
        <n x="97"/>
        <n x="24" s="1"/>
      </t>
    </mdx>
    <mdx n="0" f="v">
      <t c="4" si="3">
        <n x="22" s="1"/>
        <n x="83"/>
        <n x="96"/>
        <n x="24" s="1"/>
      </t>
    </mdx>
    <mdx n="0" f="v">
      <t c="4" si="3">
        <n x="22" s="1"/>
        <n x="83"/>
        <n x="95"/>
        <n x="24" s="1"/>
      </t>
    </mdx>
    <mdx n="0" f="v">
      <t c="4" si="3">
        <n x="22" s="1"/>
        <n x="83"/>
        <n x="90"/>
        <n x="24" s="1"/>
      </t>
    </mdx>
    <mdx n="0" f="v">
      <t c="4" si="3">
        <n x="22" s="1"/>
        <n x="83"/>
        <n x="89"/>
        <n x="24" s="1"/>
      </t>
    </mdx>
    <mdx n="0" f="v">
      <t c="4" si="101">
        <n x="22" s="1"/>
        <n x="87"/>
        <n x="81"/>
        <n x="24" s="1"/>
      </t>
    </mdx>
    <mdx n="0" f="v">
      <t c="4" si="101">
        <n x="22" s="1"/>
        <n x="87"/>
        <n x="99"/>
        <n x="24" s="1"/>
      </t>
    </mdx>
    <mdx n="0" f="v">
      <t c="4" si="101">
        <n x="22" s="1"/>
        <n x="87"/>
        <n x="80"/>
        <n x="24" s="1"/>
      </t>
    </mdx>
    <mdx n="0" f="v">
      <t c="4" si="101">
        <n x="22" s="1"/>
        <n x="87"/>
        <n x="97"/>
        <n x="24" s="1"/>
      </t>
    </mdx>
    <mdx n="0" f="v">
      <t c="4" si="101">
        <n x="22" s="1"/>
        <n x="87"/>
        <n x="96"/>
        <n x="24" s="1"/>
      </t>
    </mdx>
    <mdx n="0" f="v">
      <t c="4" si="101">
        <n x="22" s="1"/>
        <n x="87"/>
        <n x="95"/>
        <n x="24" s="1"/>
      </t>
    </mdx>
    <mdx n="0" f="v">
      <t c="4" si="101">
        <n x="22" s="1"/>
        <n x="87"/>
        <n x="90"/>
        <n x="24" s="1"/>
      </t>
    </mdx>
    <mdx n="0" f="v">
      <t c="4" si="101">
        <n x="22" s="1"/>
        <n x="87"/>
        <n x="89"/>
        <n x="24" s="1"/>
      </t>
    </mdx>
    <mdx n="0" f="v">
      <t c="4" si="102">
        <n x="22" s="1"/>
        <n x="88"/>
        <n x="81"/>
        <n x="24" s="1"/>
      </t>
    </mdx>
    <mdx n="0" f="v">
      <t c="4" si="102">
        <n x="22" s="1"/>
        <n x="88"/>
        <n x="99"/>
        <n x="24" s="1"/>
      </t>
    </mdx>
    <mdx n="0" f="v">
      <t c="4" si="102">
        <n x="22" s="1"/>
        <n x="88"/>
        <n x="80"/>
        <n x="24" s="1"/>
      </t>
    </mdx>
    <mdx n="0" f="v">
      <t c="4" si="102">
        <n x="22" s="1"/>
        <n x="88"/>
        <n x="97"/>
        <n x="24" s="1"/>
      </t>
    </mdx>
    <mdx n="0" f="v">
      <t c="4" si="102">
        <n x="22" s="1"/>
        <n x="88"/>
        <n x="96"/>
        <n x="24" s="1"/>
      </t>
    </mdx>
    <mdx n="0" f="v">
      <t c="4" si="102">
        <n x="22" s="1"/>
        <n x="88"/>
        <n x="95"/>
        <n x="24" s="1"/>
      </t>
    </mdx>
    <mdx n="0" f="v">
      <t c="4" si="102">
        <n x="22" s="1"/>
        <n x="88"/>
        <n x="90"/>
        <n x="24" s="1"/>
      </t>
    </mdx>
    <mdx n="0" f="v">
      <t c="4" si="102">
        <n x="22" s="1"/>
        <n x="88"/>
        <n x="89"/>
        <n x="24" s="1"/>
      </t>
    </mdx>
    <mdx n="0" f="v">
      <t c="4" si="1">
        <n x="22" s="1"/>
        <n x="92"/>
        <n x="86"/>
        <n x="24" s="1"/>
      </t>
    </mdx>
    <mdx n="0" f="v">
      <t c="4" si="1">
        <n x="22" s="1"/>
        <n x="92"/>
        <n x="85"/>
        <n x="24" s="1"/>
      </t>
    </mdx>
    <mdx n="0" f="v">
      <t c="4" si="1">
        <n x="22" s="1"/>
        <n x="92"/>
        <n x="81"/>
        <n x="24" s="1"/>
      </t>
    </mdx>
    <mdx n="0" f="v">
      <t c="4" si="1">
        <n x="22" s="1"/>
        <n x="92"/>
        <n x="99"/>
        <n x="24" s="1"/>
      </t>
    </mdx>
    <mdx n="0" f="v">
      <t c="4" si="1">
        <n x="22" s="1"/>
        <n x="92"/>
        <n x="80"/>
        <n x="24" s="1"/>
      </t>
    </mdx>
    <mdx n="0" f="v">
      <t c="4" si="1">
        <n x="22" s="1"/>
        <n x="92"/>
        <n x="97"/>
        <n x="24" s="1"/>
      </t>
    </mdx>
    <mdx n="0" f="v">
      <t c="4" si="1">
        <n x="22" s="1"/>
        <n x="92"/>
        <n x="96"/>
        <n x="24" s="1"/>
      </t>
    </mdx>
    <mdx n="0" f="v">
      <t c="4" si="1">
        <n x="22" s="1"/>
        <n x="92"/>
        <n x="95"/>
        <n x="24" s="1"/>
      </t>
    </mdx>
    <mdx n="0" f="v">
      <t c="4" si="1">
        <n x="22" s="1"/>
        <n x="92"/>
        <n x="90"/>
        <n x="24" s="1"/>
      </t>
    </mdx>
    <mdx n="0" f="v">
      <t c="4" si="1">
        <n x="22" s="1"/>
        <n x="92"/>
        <n x="89"/>
        <n x="24" s="1"/>
      </t>
    </mdx>
    <mdx n="0" f="v">
      <t c="4" si="1">
        <n x="22" s="1"/>
        <n x="92"/>
        <n x="84"/>
        <n x="24" s="1"/>
      </t>
    </mdx>
    <mdx n="0" f="v">
      <t c="4" si="101">
        <n x="22" s="1"/>
        <n x="93"/>
        <n x="86"/>
        <n x="24" s="1"/>
      </t>
    </mdx>
    <mdx n="0" f="v">
      <t c="4" si="101">
        <n x="22" s="1"/>
        <n x="93"/>
        <n x="85"/>
        <n x="24" s="1"/>
      </t>
    </mdx>
    <mdx n="0" f="v">
      <t c="4" si="101">
        <n x="22" s="1"/>
        <n x="93"/>
        <n x="84"/>
        <n x="24" s="1"/>
      </t>
    </mdx>
    <mdx n="0" f="v">
      <t c="4" si="101">
        <n x="22" s="1"/>
        <n x="93"/>
        <n x="81"/>
        <n x="24" s="1"/>
      </t>
    </mdx>
    <mdx n="0" f="v">
      <t c="4" si="101">
        <n x="22" s="1"/>
        <n x="93"/>
        <n x="99"/>
        <n x="24" s="1"/>
      </t>
    </mdx>
    <mdx n="0" f="v">
      <t c="4" si="101">
        <n x="22" s="1"/>
        <n x="93"/>
        <n x="80"/>
        <n x="24" s="1"/>
      </t>
    </mdx>
    <mdx n="0" f="v">
      <t c="4" si="101">
        <n x="22" s="1"/>
        <n x="93"/>
        <n x="97"/>
        <n x="24" s="1"/>
      </t>
    </mdx>
    <mdx n="0" f="v">
      <t c="4" si="101">
        <n x="22" s="1"/>
        <n x="93"/>
        <n x="96"/>
        <n x="24" s="1"/>
      </t>
    </mdx>
    <mdx n="0" f="v">
      <t c="4" si="101">
        <n x="22" s="1"/>
        <n x="93"/>
        <n x="95"/>
        <n x="24" s="1"/>
      </t>
    </mdx>
    <mdx n="0" f="v">
      <t c="4" si="101">
        <n x="22" s="1"/>
        <n x="93"/>
        <n x="90"/>
        <n x="24" s="1"/>
      </t>
    </mdx>
    <mdx n="0" f="v">
      <t c="4" si="101">
        <n x="22" s="1"/>
        <n x="93"/>
        <n x="89"/>
        <n x="24" s="1"/>
      </t>
    </mdx>
    <mdx n="0" f="v">
      <t c="4" si="1">
        <n x="22" s="1"/>
        <n x="94"/>
        <n x="86"/>
        <n x="24" s="1"/>
      </t>
    </mdx>
    <mdx n="0" f="v">
      <t c="4" si="1">
        <n x="22" s="1"/>
        <n x="94"/>
        <n x="85"/>
        <n x="24" s="1"/>
      </t>
    </mdx>
    <mdx n="0" f="v">
      <t c="4" si="1">
        <n x="22" s="1"/>
        <n x="94"/>
        <n x="84"/>
        <n x="24" s="1"/>
      </t>
    </mdx>
    <mdx n="0" f="v">
      <t c="4" si="1">
        <n x="22" s="1"/>
        <n x="94"/>
        <n x="81"/>
        <n x="24" s="1"/>
      </t>
    </mdx>
    <mdx n="0" f="v">
      <t c="4" si="1">
        <n x="22" s="1"/>
        <n x="94"/>
        <n x="99"/>
        <n x="24" s="1"/>
      </t>
    </mdx>
    <mdx n="0" f="v">
      <t c="4" si="1">
        <n x="22" s="1"/>
        <n x="94"/>
        <n x="80"/>
        <n x="24" s="1"/>
      </t>
    </mdx>
    <mdx n="0" f="v">
      <t c="4" si="1">
        <n x="22" s="1"/>
        <n x="94"/>
        <n x="97"/>
        <n x="24" s="1"/>
      </t>
    </mdx>
    <mdx n="0" f="v">
      <t c="4" si="1">
        <n x="22" s="1"/>
        <n x="94"/>
        <n x="96"/>
        <n x="24" s="1"/>
      </t>
    </mdx>
    <mdx n="0" f="v">
      <t c="4" si="1">
        <n x="22" s="1"/>
        <n x="94"/>
        <n x="95"/>
        <n x="24" s="1"/>
      </t>
    </mdx>
    <mdx n="0" f="v">
      <t c="4" si="1">
        <n x="22" s="1"/>
        <n x="94"/>
        <n x="91"/>
        <n x="24" s="1"/>
      </t>
    </mdx>
    <mdx n="0" f="v">
      <t c="4" si="1">
        <n x="22" s="1"/>
        <n x="94"/>
        <n x="89"/>
        <n x="24" s="1"/>
      </t>
    </mdx>
    <mdx n="0" f="v">
      <t c="4" si="102">
        <n x="22" s="1"/>
        <n x="98"/>
        <n x="91"/>
        <n x="24" s="1"/>
      </t>
    </mdx>
    <mdx n="0" f="v">
      <t c="4" si="102">
        <n x="22" s="1"/>
        <n x="98"/>
        <n x="86"/>
        <n x="24" s="1"/>
      </t>
    </mdx>
    <mdx n="0" f="v">
      <t c="4" si="102">
        <n x="22" s="1"/>
        <n x="98"/>
        <n x="85"/>
        <n x="24" s="1"/>
      </t>
    </mdx>
    <mdx n="0" f="v">
      <t c="4" si="102">
        <n x="22" s="1"/>
        <n x="98"/>
        <n x="84"/>
        <n x="24" s="1"/>
      </t>
    </mdx>
    <mdx n="0" f="v">
      <t c="4" si="102">
        <n x="22" s="1"/>
        <n x="98"/>
        <n x="81"/>
        <n x="24" s="1"/>
      </t>
    </mdx>
    <mdx n="0" f="v">
      <t c="4" si="102">
        <n x="22" s="1"/>
        <n x="98"/>
        <n x="99"/>
        <n x="24" s="1"/>
      </t>
    </mdx>
    <mdx n="0" f="v">
      <t c="4" si="102">
        <n x="22" s="1"/>
        <n x="98"/>
        <n x="80"/>
        <n x="24" s="1"/>
      </t>
    </mdx>
    <mdx n="0" f="v">
      <t c="4" si="102">
        <n x="22" s="1"/>
        <n x="98"/>
        <n x="97"/>
        <n x="24" s="1"/>
      </t>
    </mdx>
    <mdx n="0" f="v">
      <t c="4" si="102">
        <n x="22" s="1"/>
        <n x="98"/>
        <n x="96"/>
        <n x="24" s="1"/>
      </t>
    </mdx>
    <mdx n="0" f="v">
      <t c="4" si="102">
        <n x="22" s="1"/>
        <n x="98"/>
        <n x="95"/>
        <n x="24" s="1"/>
      </t>
    </mdx>
    <mdx n="0" f="v">
      <t c="4" si="102">
        <n x="22" s="1"/>
        <n x="98"/>
        <n x="90"/>
        <n x="24" s="1"/>
      </t>
    </mdx>
    <mdx n="0" f="v">
      <t c="4" si="102">
        <n x="22" s="1"/>
        <n x="98"/>
        <n x="89"/>
        <n x="24" s="1"/>
      </t>
    </mdx>
    <mdx n="0" f="v">
      <t c="4" si="100">
        <n x="22" s="1"/>
        <n x="79"/>
        <n x="95"/>
        <n x="24" s="1"/>
      </t>
    </mdx>
    <mdx n="0" f="v">
      <t c="4" si="1">
        <n x="22" s="1"/>
        <n x="2"/>
        <n x="95"/>
        <n x="24" s="1"/>
      </t>
    </mdx>
    <mdx n="0" f="v">
      <t c="4" si="100">
        <n x="22" s="1"/>
        <n x="79"/>
        <n x="96"/>
        <n x="24" s="1"/>
      </t>
    </mdx>
    <mdx n="0" f="v">
      <t c="4" si="1">
        <n x="22" s="1"/>
        <n x="2"/>
        <n x="96"/>
        <n x="24" s="1"/>
      </t>
    </mdx>
    <mdx n="0" f="v">
      <t c="4" si="100">
        <n x="22" s="1"/>
        <n x="79"/>
        <n x="97"/>
        <n x="24" s="1"/>
      </t>
    </mdx>
    <mdx n="0" f="v">
      <t c="4" si="1">
        <n x="22" s="1"/>
        <n x="2"/>
        <n x="97"/>
        <n x="24" s="1"/>
      </t>
    </mdx>
    <mdx n="0" f="v">
      <t c="4" si="3">
        <n x="22" s="1"/>
        <n x="83"/>
        <n x="99"/>
        <n x="24" s="1"/>
      </t>
    </mdx>
    <mdx n="0" f="v">
      <t c="4" si="100">
        <n x="22" s="1"/>
        <n x="79"/>
        <n x="99"/>
        <n x="24" s="1"/>
      </t>
    </mdx>
    <mdx n="0" f="v">
      <t c="4" si="1">
        <n x="22" s="1"/>
        <n x="2"/>
        <n x="99"/>
        <n x="24" s="1"/>
      </t>
    </mdx>
    <mdx n="0" f="v">
      <t c="4">
        <n x="22" s="1"/>
        <n x="82"/>
        <n x="81"/>
        <n x="24" s="1"/>
      </t>
    </mdx>
    <mdx n="0" f="v">
      <t c="4">
        <n x="22" s="1"/>
        <n x="82"/>
        <n x="97"/>
        <n x="24" s="1"/>
      </t>
    </mdx>
    <mdx n="0" f="v">
      <t c="4">
        <n x="22" s="1"/>
        <n x="82"/>
        <n x="91"/>
        <n x="24" s="1"/>
      </t>
    </mdx>
    <mdx n="0" f="v">
      <t c="4">
        <n x="22" s="1"/>
        <n x="82"/>
        <n x="86"/>
        <n x="24" s="1"/>
      </t>
    </mdx>
    <mdx n="0" f="v">
      <t c="4">
        <n x="22" s="1"/>
        <n x="82"/>
        <n x="99"/>
        <n x="24" s="1"/>
      </t>
    </mdx>
    <mdx n="0" f="v">
      <t c="4">
        <n x="22" s="1"/>
        <n x="82"/>
        <n x="96"/>
        <n x="24" s="1"/>
      </t>
    </mdx>
    <mdx n="0" f="v">
      <t c="4">
        <n x="22" s="1"/>
        <n x="82"/>
        <n x="90"/>
        <n x="24" s="1"/>
      </t>
    </mdx>
    <mdx n="0" f="v">
      <t c="4">
        <n x="22" s="1"/>
        <n x="82"/>
        <n x="85"/>
        <n x="24" s="1"/>
      </t>
    </mdx>
    <mdx n="0" f="v">
      <t c="4">
        <n x="22" s="1"/>
        <n x="82"/>
        <n x="80"/>
        <n x="24" s="1"/>
      </t>
    </mdx>
    <mdx n="0" f="v">
      <t c="4">
        <n x="22" s="1"/>
        <n x="82"/>
        <n x="95"/>
        <n x="24" s="1"/>
      </t>
    </mdx>
    <mdx n="0" f="v">
      <t c="4">
        <n x="22" s="1"/>
        <n x="82"/>
        <n x="89"/>
        <n x="24" s="1"/>
      </t>
    </mdx>
    <mdx n="0" f="v">
      <t c="4">
        <n x="22" s="1"/>
        <n x="82"/>
        <n x="84"/>
        <n x="24" s="1"/>
      </t>
    </mdx>
    <mdx n="0" f="m">
      <t c="1">
        <n x="103"/>
      </t>
    </mdx>
    <mdx n="0" f="m">
      <t c="1">
        <n x="128"/>
      </t>
    </mdx>
    <mdx n="0" f="m">
      <t c="1">
        <n x="136"/>
      </t>
    </mdx>
    <mdx n="0" f="m">
      <t c="1">
        <n x="137"/>
      </t>
    </mdx>
    <mdx n="0" f="m">
      <t c="1">
        <n x="138"/>
      </t>
    </mdx>
    <mdx n="0" f="m">
      <t c="1">
        <n x="139"/>
      </t>
    </mdx>
    <mdx n="0" f="m">
      <t c="1">
        <n x="140"/>
      </t>
    </mdx>
    <mdx n="0" f="m">
      <t c="1">
        <n x="110"/>
      </t>
    </mdx>
    <mdx n="0" f="m">
      <t c="1">
        <n x="116"/>
      </t>
    </mdx>
    <mdx n="0" f="m">
      <t c="1">
        <n x="129"/>
      </t>
    </mdx>
    <mdx n="0" f="m">
      <t c="1">
        <n x="121"/>
      </t>
    </mdx>
    <mdx n="0" f="m">
      <t c="1">
        <n x="132"/>
      </t>
    </mdx>
    <mdx n="0" f="m">
      <t c="1">
        <n x="125"/>
      </t>
    </mdx>
    <mdx n="0" f="m">
      <t c="1">
        <n x="109"/>
      </t>
    </mdx>
    <mdx n="0" f="m">
      <t c="1">
        <n x="115"/>
      </t>
    </mdx>
    <mdx n="0" f="m">
      <t c="1">
        <n x="130"/>
      </t>
    </mdx>
    <mdx n="0" f="m">
      <t c="1">
        <n x="124"/>
      </t>
    </mdx>
    <mdx n="0" f="m">
      <t c="1">
        <n x="108"/>
      </t>
    </mdx>
    <mdx n="0" f="m">
      <t c="1">
        <n x="114"/>
      </t>
    </mdx>
    <mdx n="0" f="m">
      <t c="1">
        <n x="131"/>
      </t>
    </mdx>
    <mdx n="0" f="m">
      <t c="1">
        <n x="120"/>
      </t>
    </mdx>
    <mdx n="0" f="m">
      <t c="1">
        <n x="107"/>
      </t>
    </mdx>
    <mdx n="0" f="m">
      <t c="1">
        <n x="123"/>
      </t>
    </mdx>
    <mdx n="0" f="m">
      <t c="1">
        <n x="113"/>
      </t>
    </mdx>
    <mdx n="0" f="m">
      <t c="1">
        <n x="127"/>
      </t>
    </mdx>
    <mdx n="0" f="m">
      <t c="1">
        <n x="119"/>
      </t>
    </mdx>
    <mdx n="0" f="m">
      <t c="1">
        <n x="106"/>
      </t>
    </mdx>
    <mdx n="0" f="m">
      <t c="1">
        <n x="134"/>
      </t>
    </mdx>
    <mdx n="0" f="m">
      <t c="1">
        <n x="112"/>
      </t>
    </mdx>
    <mdx n="0" f="m">
      <t c="1">
        <n x="118"/>
      </t>
    </mdx>
    <mdx n="0" f="m">
      <t c="1">
        <n x="105"/>
      </t>
    </mdx>
    <mdx n="0" f="m">
      <t c="1">
        <n x="135"/>
      </t>
    </mdx>
    <mdx n="0" f="m">
      <t c="1">
        <n x="111"/>
      </t>
    </mdx>
    <mdx n="0" f="m">
      <t c="1">
        <n x="126"/>
      </t>
    </mdx>
    <mdx n="0" f="m">
      <t c="1">
        <n x="117"/>
      </t>
    </mdx>
    <mdx n="0" f="m">
      <t c="1">
        <n x="122"/>
      </t>
    </mdx>
    <mdx n="0" f="m">
      <t c="1">
        <n x="104"/>
      </t>
    </mdx>
    <mdx n="0" f="m">
      <t c="1">
        <n x="133"/>
      </t>
    </mdx>
    <mdx n="0" f="s">
      <ms ns="141" c="0"/>
    </mdx>
    <mdx n="0" f="s">
      <ms ns="142" c="0"/>
    </mdx>
    <mdx n="0" f="v">
      <t c="5" si="1">
        <n x="141" s="1"/>
        <n x="142" s="1"/>
        <n x="136"/>
        <n x="139"/>
        <n x="133"/>
      </t>
    </mdx>
    <mdx n="0" f="v">
      <t c="5" si="1">
        <n x="141" s="1"/>
        <n x="142" s="1"/>
        <n x="136"/>
        <n x="139"/>
        <n x="126"/>
      </t>
    </mdx>
    <mdx n="0" f="v">
      <t c="5" si="1">
        <n x="141" s="1"/>
        <n x="142" s="1"/>
        <n x="136"/>
        <n x="139"/>
        <n x="118"/>
      </t>
    </mdx>
    <mdx n="0" f="v">
      <t c="5" si="1">
        <n x="141" s="1"/>
        <n x="142" s="1"/>
        <n x="136"/>
        <n x="139"/>
        <n x="119"/>
      </t>
    </mdx>
    <mdx n="0" f="v">
      <t c="5" si="1">
        <n x="141" s="1"/>
        <n x="142" s="1"/>
        <n x="136"/>
        <n x="139"/>
        <n x="107"/>
      </t>
    </mdx>
    <mdx n="0" f="v">
      <t c="5" si="1">
        <n x="141" s="1"/>
        <n x="142" s="1"/>
        <n x="136"/>
        <n x="139"/>
        <n x="108"/>
      </t>
    </mdx>
    <mdx n="0" f="v">
      <t c="5" si="1">
        <n x="141" s="1"/>
        <n x="142" s="1"/>
        <n x="136"/>
        <n x="139"/>
        <n x="109"/>
      </t>
    </mdx>
    <mdx n="0" f="v">
      <t c="5" si="1">
        <n x="141" s="1"/>
        <n x="142" s="1"/>
        <n x="136"/>
        <n x="139"/>
        <n x="129"/>
      </t>
    </mdx>
    <mdx n="0" f="v">
      <t c="5" si="1">
        <n x="141" s="1"/>
        <n x="142" s="1"/>
        <n x="136"/>
        <n x="138"/>
        <n x="104"/>
      </t>
    </mdx>
    <mdx n="0" f="v">
      <t c="5" si="1">
        <n x="141" s="1"/>
        <n x="142" s="1"/>
        <n x="136"/>
        <n x="138"/>
        <n x="111"/>
      </t>
    </mdx>
    <mdx n="0" f="v">
      <t c="5" si="1">
        <n x="141" s="1"/>
        <n x="142" s="1"/>
        <n x="136"/>
        <n x="138"/>
        <n x="112"/>
      </t>
    </mdx>
    <mdx n="0" f="v">
      <t c="5" si="1">
        <n x="141" s="1"/>
        <n x="142" s="1"/>
        <n x="136"/>
        <n x="138"/>
        <n x="127"/>
      </t>
    </mdx>
    <mdx n="0" f="v">
      <t c="5" si="1">
        <n x="141" s="1"/>
        <n x="142" s="1"/>
        <n x="136"/>
        <n x="138"/>
        <n x="120"/>
      </t>
    </mdx>
    <mdx n="0" f="v">
      <t c="5" si="1">
        <n x="141" s="1"/>
        <n x="142" s="1"/>
        <n x="136"/>
        <n x="138"/>
        <n x="124"/>
      </t>
    </mdx>
    <mdx n="0" f="v">
      <t c="5" si="1">
        <n x="141" s="1"/>
        <n x="142" s="1"/>
        <n x="136"/>
        <n x="138"/>
        <n x="125"/>
      </t>
    </mdx>
    <mdx n="0" f="v">
      <t c="5" si="1">
        <n x="141" s="1"/>
        <n x="142" s="1"/>
        <n x="136"/>
        <n x="138"/>
        <n x="116"/>
      </t>
    </mdx>
    <mdx n="0" f="v">
      <t c="5" si="1">
        <n x="141" s="1"/>
        <n x="142" s="1"/>
        <n x="136"/>
        <n x="128"/>
        <n x="122"/>
      </t>
    </mdx>
    <mdx n="0" f="v">
      <t c="5" si="1">
        <n x="141" s="1"/>
        <n x="142" s="1"/>
        <n x="136"/>
        <n x="128"/>
        <n x="135"/>
      </t>
    </mdx>
    <mdx n="0" f="v">
      <t c="5" si="1">
        <n x="141" s="1"/>
        <n x="142" s="1"/>
        <n x="136"/>
        <n x="128"/>
        <n x="134"/>
      </t>
    </mdx>
    <mdx n="0" f="v">
      <t c="5" si="1">
        <n x="141" s="1"/>
        <n x="142" s="1"/>
        <n x="136"/>
        <n x="128"/>
        <n x="113"/>
      </t>
    </mdx>
    <mdx n="0" f="v">
      <t c="5" si="1">
        <n x="141" s="1"/>
        <n x="142" s="1"/>
        <n x="136"/>
        <n x="128"/>
        <n x="131"/>
      </t>
    </mdx>
    <mdx n="0" f="v">
      <t c="5" si="1">
        <n x="141" s="1"/>
        <n x="142" s="1"/>
        <n x="136"/>
        <n x="128"/>
        <n x="130"/>
      </t>
    </mdx>
    <mdx n="0" f="v">
      <t c="5" si="1">
        <n x="141" s="1"/>
        <n x="142" s="1"/>
        <n x="136"/>
        <n x="128"/>
        <n x="132"/>
      </t>
    </mdx>
    <mdx n="0" f="v">
      <t c="5" si="1">
        <n x="141" s="1"/>
        <n x="142" s="1"/>
        <n x="136"/>
        <n x="128"/>
        <n x="110"/>
      </t>
    </mdx>
    <mdx n="0" f="v">
      <t c="5" si="1">
        <n x="141" s="1"/>
        <n x="142" s="1"/>
        <n x="136"/>
        <n x="103"/>
        <n x="117"/>
      </t>
    </mdx>
    <mdx n="0" f="v">
      <t c="5" si="1">
        <n x="141" s="1"/>
        <n x="142" s="1"/>
        <n x="136"/>
        <n x="103"/>
        <n x="105"/>
      </t>
    </mdx>
    <mdx n="0" f="v">
      <t c="5" si="1">
        <n x="141" s="1"/>
        <n x="142" s="1"/>
        <n x="136"/>
        <n x="103"/>
        <n x="106"/>
      </t>
    </mdx>
    <mdx n="0" f="v">
      <t c="5" si="1">
        <n x="141" s="1"/>
        <n x="142" s="1"/>
        <n x="136"/>
        <n x="103"/>
        <n x="123"/>
      </t>
    </mdx>
    <mdx n="0" f="v">
      <t c="5" si="1">
        <n x="141" s="1"/>
        <n x="142" s="1"/>
        <n x="136"/>
        <n x="103"/>
        <n x="114"/>
      </t>
    </mdx>
    <mdx n="0" f="v">
      <t c="5" si="1">
        <n x="141" s="1"/>
        <n x="142" s="1"/>
        <n x="136"/>
        <n x="103"/>
        <n x="115"/>
      </t>
    </mdx>
    <mdx n="0" f="v">
      <t c="5" si="1">
        <n x="141" s="1"/>
        <n x="142" s="1"/>
        <n x="136"/>
        <n x="103"/>
        <n x="121"/>
      </t>
    </mdx>
    <mdx n="0" f="v">
      <t c="5" si="1">
        <n x="141" s="1"/>
        <n x="142" s="1"/>
        <n x="136"/>
        <n x="137"/>
        <n x="133"/>
      </t>
    </mdx>
    <mdx n="0" f="v">
      <t c="5" si="1">
        <n x="141" s="1"/>
        <n x="142" s="1"/>
        <n x="136"/>
        <n x="137"/>
        <n x="126"/>
      </t>
    </mdx>
    <mdx n="0" f="v">
      <t c="5" si="1">
        <n x="141" s="1"/>
        <n x="142" s="1"/>
        <n x="136"/>
        <n x="137"/>
        <n x="118"/>
      </t>
    </mdx>
    <mdx n="0" f="v">
      <t c="5" si="1">
        <n x="141" s="1"/>
        <n x="142" s="1"/>
        <n x="136"/>
        <n x="137"/>
        <n x="119"/>
      </t>
    </mdx>
    <mdx n="0" f="v">
      <t c="5" si="1">
        <n x="141" s="1"/>
        <n x="142" s="1"/>
        <n x="136"/>
        <n x="137"/>
        <n x="107"/>
      </t>
    </mdx>
    <mdx n="0" f="v">
      <t c="5" si="1">
        <n x="141" s="1"/>
        <n x="142" s="1"/>
        <n x="136"/>
        <n x="137"/>
        <n x="108"/>
      </t>
    </mdx>
    <mdx n="0" f="v">
      <t c="5" si="1">
        <n x="141" s="1"/>
        <n x="142" s="1"/>
        <n x="136"/>
        <n x="137"/>
        <n x="109"/>
      </t>
    </mdx>
    <mdx n="0" f="v">
      <t c="5" si="1">
        <n x="141" s="1"/>
        <n x="142" s="1"/>
        <n x="136"/>
        <n x="137"/>
        <n x="129"/>
      </t>
    </mdx>
    <mdx n="0" f="v">
      <t c="5" si="1">
        <n x="141" s="1"/>
        <n x="142" s="1"/>
        <n x="136"/>
        <n x="140"/>
        <n x="104"/>
      </t>
    </mdx>
    <mdx n="0" f="v">
      <t c="5" si="1">
        <n x="141" s="1"/>
        <n x="142" s="1"/>
        <n x="136"/>
        <n x="140"/>
        <n x="111"/>
      </t>
    </mdx>
    <mdx n="0" f="v">
      <t c="5" si="1">
        <n x="141" s="1"/>
        <n x="142" s="1"/>
        <n x="136"/>
        <n x="140"/>
        <n x="112"/>
      </t>
    </mdx>
    <mdx n="0" f="v">
      <t c="5" si="1">
        <n x="141" s="1"/>
        <n x="142" s="1"/>
        <n x="136"/>
        <n x="140"/>
        <n x="127"/>
      </t>
    </mdx>
    <mdx n="0" f="v">
      <t c="5" si="1">
        <n x="141" s="1"/>
        <n x="142" s="1"/>
        <n x="136"/>
        <n x="140"/>
        <n x="120"/>
      </t>
    </mdx>
    <mdx n="0" f="v">
      <t c="5" si="1">
        <n x="141" s="1"/>
        <n x="142" s="1"/>
        <n x="136"/>
        <n x="140"/>
        <n x="124"/>
      </t>
    </mdx>
    <mdx n="0" f="v">
      <t c="5" si="1">
        <n x="141" s="1"/>
        <n x="142" s="1"/>
        <n x="136"/>
        <n x="140"/>
        <n x="125"/>
      </t>
    </mdx>
    <mdx n="0" f="v">
      <t c="5" si="1">
        <n x="141" s="1"/>
        <n x="142" s="1"/>
        <n x="136"/>
        <n x="140"/>
        <n x="116"/>
      </t>
    </mdx>
    <mdx n="0" f="v">
      <t c="5" si="1">
        <n x="141" s="1"/>
        <n x="142" s="1"/>
        <n x="136"/>
        <n x="139"/>
        <n x="104"/>
      </t>
    </mdx>
    <mdx n="0" f="v">
      <t c="5" si="1">
        <n x="141" s="1"/>
        <n x="142" s="1"/>
        <n x="136"/>
        <n x="139"/>
        <n x="111"/>
      </t>
    </mdx>
    <mdx n="0" f="v">
      <t c="5" si="1">
        <n x="141" s="1"/>
        <n x="142" s="1"/>
        <n x="136"/>
        <n x="139"/>
        <n x="112"/>
      </t>
    </mdx>
    <mdx n="0" f="v">
      <t c="5" si="1">
        <n x="141" s="1"/>
        <n x="142" s="1"/>
        <n x="136"/>
        <n x="139"/>
        <n x="127"/>
      </t>
    </mdx>
    <mdx n="0" f="v">
      <t c="5" si="1">
        <n x="141" s="1"/>
        <n x="142" s="1"/>
        <n x="136"/>
        <n x="139"/>
        <n x="120"/>
      </t>
    </mdx>
    <mdx n="0" f="v">
      <t c="5" si="1">
        <n x="141" s="1"/>
        <n x="142" s="1"/>
        <n x="136"/>
        <n x="139"/>
        <n x="124"/>
      </t>
    </mdx>
    <mdx n="0" f="v">
      <t c="5" si="1">
        <n x="141" s="1"/>
        <n x="142" s="1"/>
        <n x="136"/>
        <n x="139"/>
        <n x="125"/>
      </t>
    </mdx>
    <mdx n="0" f="v">
      <t c="5" si="1">
        <n x="141" s="1"/>
        <n x="142" s="1"/>
        <n x="136"/>
        <n x="139"/>
        <n x="116"/>
      </t>
    </mdx>
    <mdx n="0" f="v">
      <t c="5" si="1">
        <n x="141" s="1"/>
        <n x="142" s="1"/>
        <n x="136"/>
        <n x="138"/>
        <n x="122"/>
      </t>
    </mdx>
    <mdx n="0" f="v">
      <t c="5" si="1">
        <n x="141" s="1"/>
        <n x="142" s="1"/>
        <n x="136"/>
        <n x="138"/>
        <n x="135"/>
      </t>
    </mdx>
    <mdx n="0" f="v">
      <t c="5" si="1">
        <n x="141" s="1"/>
        <n x="142" s="1"/>
        <n x="136"/>
        <n x="138"/>
        <n x="134"/>
      </t>
    </mdx>
    <mdx n="0" f="v">
      <t c="5" si="1">
        <n x="141" s="1"/>
        <n x="142" s="1"/>
        <n x="136"/>
        <n x="138"/>
        <n x="113"/>
      </t>
    </mdx>
    <mdx n="0" f="v">
      <t c="5" si="1">
        <n x="141" s="1"/>
        <n x="142" s="1"/>
        <n x="136"/>
        <n x="138"/>
        <n x="131"/>
      </t>
    </mdx>
    <mdx n="0" f="v">
      <t c="5" si="1">
        <n x="141" s="1"/>
        <n x="142" s="1"/>
        <n x="136"/>
        <n x="138"/>
        <n x="130"/>
      </t>
    </mdx>
    <mdx n="0" f="v">
      <t c="5" si="1">
        <n x="141" s="1"/>
        <n x="142" s="1"/>
        <n x="136"/>
        <n x="138"/>
        <n x="132"/>
      </t>
    </mdx>
    <mdx n="0" f="v">
      <t c="5" si="1">
        <n x="141" s="1"/>
        <n x="142" s="1"/>
        <n x="136"/>
        <n x="138"/>
        <n x="110"/>
      </t>
    </mdx>
    <mdx n="0" f="v">
      <t c="5" si="1">
        <n x="141" s="1"/>
        <n x="142" s="1"/>
        <n x="136"/>
        <n x="128"/>
        <n x="117"/>
      </t>
    </mdx>
    <mdx n="0" f="v">
      <t c="5" si="1">
        <n x="141" s="1"/>
        <n x="142" s="1"/>
        <n x="136"/>
        <n x="128"/>
        <n x="105"/>
      </t>
    </mdx>
    <mdx n="0" f="v">
      <t c="5" si="1">
        <n x="141" s="1"/>
        <n x="142" s="1"/>
        <n x="136"/>
        <n x="128"/>
        <n x="106"/>
      </t>
    </mdx>
    <mdx n="0" f="v">
      <t c="5" si="1">
        <n x="141" s="1"/>
        <n x="142" s="1"/>
        <n x="136"/>
        <n x="128"/>
        <n x="123"/>
      </t>
    </mdx>
    <mdx n="0" f="v">
      <t c="5" si="1">
        <n x="141" s="1"/>
        <n x="142" s="1"/>
        <n x="136"/>
        <n x="128"/>
        <n x="114"/>
      </t>
    </mdx>
    <mdx n="0" f="v">
      <t c="5" si="1">
        <n x="141" s="1"/>
        <n x="142" s="1"/>
        <n x="136"/>
        <n x="128"/>
        <n x="115"/>
      </t>
    </mdx>
    <mdx n="0" f="v">
      <t c="5" si="1">
        <n x="141" s="1"/>
        <n x="142" s="1"/>
        <n x="136"/>
        <n x="128"/>
        <n x="121"/>
      </t>
    </mdx>
    <mdx n="0" f="v">
      <t c="5" si="1">
        <n x="141" s="1"/>
        <n x="142" s="1"/>
        <n x="136"/>
        <n x="103"/>
        <n x="133"/>
      </t>
    </mdx>
    <mdx n="0" f="v">
      <t c="5" si="1">
        <n x="141" s="1"/>
        <n x="142" s="1"/>
        <n x="136"/>
        <n x="103"/>
        <n x="126"/>
      </t>
    </mdx>
    <mdx n="0" f="v">
      <t c="5" si="1">
        <n x="141" s="1"/>
        <n x="142" s="1"/>
        <n x="136"/>
        <n x="103"/>
        <n x="118"/>
      </t>
    </mdx>
    <mdx n="0" f="v">
      <t c="5" si="1">
        <n x="141" s="1"/>
        <n x="142" s="1"/>
        <n x="136"/>
        <n x="103"/>
        <n x="119"/>
      </t>
    </mdx>
    <mdx n="0" f="v">
      <t c="5" si="1">
        <n x="141" s="1"/>
        <n x="142" s="1"/>
        <n x="136"/>
        <n x="103"/>
        <n x="107"/>
      </t>
    </mdx>
    <mdx n="0" f="v">
      <t c="5" si="1">
        <n x="141" s="1"/>
        <n x="142" s="1"/>
        <n x="136"/>
        <n x="103"/>
        <n x="108"/>
      </t>
    </mdx>
    <mdx n="0" f="v">
      <t c="5" si="1">
        <n x="141" s="1"/>
        <n x="142" s="1"/>
        <n x="136"/>
        <n x="103"/>
        <n x="109"/>
      </t>
    </mdx>
    <mdx n="0" f="v">
      <t c="5" si="1">
        <n x="141" s="1"/>
        <n x="142" s="1"/>
        <n x="136"/>
        <n x="103"/>
        <n x="129"/>
      </t>
    </mdx>
    <mdx n="0" f="v">
      <t c="5" si="1">
        <n x="141" s="1"/>
        <n x="142" s="1"/>
        <n x="136"/>
        <n x="137"/>
        <n x="104"/>
      </t>
    </mdx>
    <mdx n="0" f="v">
      <t c="5" si="1">
        <n x="141" s="1"/>
        <n x="142" s="1"/>
        <n x="136"/>
        <n x="137"/>
        <n x="111"/>
      </t>
    </mdx>
    <mdx n="0" f="v">
      <t c="5" si="1">
        <n x="141" s="1"/>
        <n x="142" s="1"/>
        <n x="136"/>
        <n x="137"/>
        <n x="112"/>
      </t>
    </mdx>
    <mdx n="0" f="v">
      <t c="5" si="1">
        <n x="141" s="1"/>
        <n x="142" s="1"/>
        <n x="136"/>
        <n x="137"/>
        <n x="127"/>
      </t>
    </mdx>
    <mdx n="0" f="v">
      <t c="5" si="1">
        <n x="141" s="1"/>
        <n x="142" s="1"/>
        <n x="136"/>
        <n x="137"/>
        <n x="120"/>
      </t>
    </mdx>
    <mdx n="0" f="v">
      <t c="5" si="1">
        <n x="141" s="1"/>
        <n x="142" s="1"/>
        <n x="136"/>
        <n x="137"/>
        <n x="124"/>
      </t>
    </mdx>
    <mdx n="0" f="v">
      <t c="5" si="1">
        <n x="141" s="1"/>
        <n x="142" s="1"/>
        <n x="136"/>
        <n x="137"/>
        <n x="125"/>
      </t>
    </mdx>
    <mdx n="0" f="v">
      <t c="5" si="1">
        <n x="141" s="1"/>
        <n x="142" s="1"/>
        <n x="136"/>
        <n x="137"/>
        <n x="116"/>
      </t>
    </mdx>
    <mdx n="0" f="v">
      <t c="5" si="1">
        <n x="141" s="1"/>
        <n x="142" s="1"/>
        <n x="136"/>
        <n x="140"/>
        <n x="122"/>
      </t>
    </mdx>
    <mdx n="0" f="v">
      <t c="5" si="1">
        <n x="141" s="1"/>
        <n x="142" s="1"/>
        <n x="136"/>
        <n x="140"/>
        <n x="135"/>
      </t>
    </mdx>
    <mdx n="0" f="v">
      <t c="5" si="1">
        <n x="141" s="1"/>
        <n x="142" s="1"/>
        <n x="136"/>
        <n x="140"/>
        <n x="134"/>
      </t>
    </mdx>
    <mdx n="0" f="v">
      <t c="5" si="1">
        <n x="141" s="1"/>
        <n x="142" s="1"/>
        <n x="136"/>
        <n x="140"/>
        <n x="113"/>
      </t>
    </mdx>
    <mdx n="0" f="v">
      <t c="5" si="1">
        <n x="141" s="1"/>
        <n x="142" s="1"/>
        <n x="136"/>
        <n x="140"/>
        <n x="131"/>
      </t>
    </mdx>
    <mdx n="0" f="v">
      <t c="5" si="1">
        <n x="141" s="1"/>
        <n x="142" s="1"/>
        <n x="136"/>
        <n x="140"/>
        <n x="130"/>
      </t>
    </mdx>
    <mdx n="0" f="v">
      <t c="5" si="1">
        <n x="141" s="1"/>
        <n x="142" s="1"/>
        <n x="136"/>
        <n x="140"/>
        <n x="132"/>
      </t>
    </mdx>
    <mdx n="0" f="v">
      <t c="5" si="1">
        <n x="141" s="1"/>
        <n x="142" s="1"/>
        <n x="136"/>
        <n x="140"/>
        <n x="110"/>
      </t>
    </mdx>
    <mdx n="0" f="v">
      <t c="5" si="1">
        <n x="141" s="1"/>
        <n x="142" s="1"/>
        <n x="136"/>
        <n x="139"/>
        <n x="105"/>
      </t>
    </mdx>
    <mdx n="0" f="v">
      <t c="5" si="1">
        <n x="141" s="1"/>
        <n x="142" s="1"/>
        <n x="136"/>
        <n x="139"/>
        <n x="106"/>
      </t>
    </mdx>
    <mdx n="0" f="v">
      <t c="5" si="1">
        <n x="141" s="1"/>
        <n x="142" s="1"/>
        <n x="136"/>
        <n x="139"/>
        <n x="114"/>
      </t>
    </mdx>
    <mdx n="0" f="v">
      <t c="5" si="1">
        <n x="141" s="1"/>
        <n x="142" s="1"/>
        <n x="136"/>
        <n x="139"/>
        <n x="121"/>
      </t>
    </mdx>
    <mdx n="0" f="v">
      <t c="5" si="1">
        <n x="141" s="1"/>
        <n x="142" s="1"/>
        <n x="136"/>
        <n x="138"/>
        <n x="126"/>
      </t>
    </mdx>
    <mdx n="0" f="v">
      <t c="5" si="1">
        <n x="141" s="1"/>
        <n x="142" s="1"/>
        <n x="136"/>
        <n x="138"/>
        <n x="119"/>
      </t>
    </mdx>
    <mdx n="0" f="v">
      <t c="5" si="1">
        <n x="141" s="1"/>
        <n x="142" s="1"/>
        <n x="136"/>
        <n x="138"/>
        <n x="107"/>
      </t>
    </mdx>
    <mdx n="0" f="v">
      <t c="5" si="1">
        <n x="141" s="1"/>
        <n x="142" s="1"/>
        <n x="136"/>
        <n x="138"/>
        <n x="109"/>
      </t>
    </mdx>
    <mdx n="0" f="v">
      <t c="5" si="1">
        <n x="141" s="1"/>
        <n x="142" s="1"/>
        <n x="136"/>
        <n x="128"/>
        <n x="104"/>
      </t>
    </mdx>
    <mdx n="0" f="v">
      <t c="5" si="1">
        <n x="141" s="1"/>
        <n x="142" s="1"/>
        <n x="136"/>
        <n x="128"/>
        <n x="127"/>
      </t>
    </mdx>
    <mdx n="0" f="v">
      <t c="5" si="1">
        <n x="141" s="1"/>
        <n x="142" s="1"/>
        <n x="136"/>
        <n x="128"/>
        <n x="125"/>
      </t>
    </mdx>
    <mdx n="0" f="v">
      <t c="5" si="1">
        <n x="141" s="1"/>
        <n x="142" s="1"/>
        <n x="136"/>
        <n x="103"/>
        <n x="122"/>
      </t>
    </mdx>
    <mdx n="0" f="v">
      <t c="5" si="1">
        <n x="141" s="1"/>
        <n x="142" s="1"/>
        <n x="136"/>
        <n x="103"/>
        <n x="134"/>
      </t>
    </mdx>
    <mdx n="0" f="v">
      <t c="5" si="1">
        <n x="141" s="1"/>
        <n x="142" s="1"/>
        <n x="136"/>
        <n x="103"/>
        <n x="113"/>
      </t>
    </mdx>
    <mdx n="0" f="v">
      <t c="5" si="1">
        <n x="141" s="1"/>
        <n x="142" s="1"/>
        <n x="136"/>
        <n x="103"/>
        <n x="130"/>
      </t>
    </mdx>
    <mdx n="0" f="v">
      <t c="5" si="1">
        <n x="141" s="1"/>
        <n x="142" s="1"/>
        <n x="136"/>
        <n x="137"/>
        <n x="117"/>
      </t>
    </mdx>
    <mdx n="0" f="v">
      <t c="5" si="1">
        <n x="141" s="1"/>
        <n x="142" s="1"/>
        <n x="136"/>
        <n x="137"/>
        <n x="106"/>
      </t>
    </mdx>
    <mdx n="0" f="v">
      <t c="5" si="1">
        <n x="141" s="1"/>
        <n x="142" s="1"/>
        <n x="136"/>
        <n x="137"/>
        <n x="114"/>
      </t>
    </mdx>
    <mdx n="0" f="v">
      <t c="5" si="1">
        <n x="141" s="1"/>
        <n x="142" s="1"/>
        <n x="136"/>
        <n x="137"/>
        <n x="121"/>
      </t>
    </mdx>
    <mdx n="0" f="v">
      <t c="5" si="1">
        <n x="141" s="1"/>
        <n x="142" s="1"/>
        <n x="136"/>
        <n x="140"/>
        <n x="126"/>
      </t>
    </mdx>
    <mdx n="0" f="v">
      <t c="5" si="1">
        <n x="141" s="1"/>
        <n x="142" s="1"/>
        <n x="136"/>
        <n x="140"/>
        <n x="119"/>
      </t>
    </mdx>
    <mdx n="0" f="v">
      <t c="5" si="1">
        <n x="141" s="1"/>
        <n x="142" s="1"/>
        <n x="136"/>
        <n x="140"/>
        <n x="107"/>
      </t>
    </mdx>
    <mdx n="0" f="v">
      <t c="5" si="1">
        <n x="141" s="1"/>
        <n x="142" s="1"/>
        <n x="136"/>
        <n x="140"/>
        <n x="109"/>
      </t>
    </mdx>
    <mdx n="0" f="v">
      <t c="5" si="1">
        <n x="141" s="1"/>
        <n x="142" s="1"/>
        <n x="136"/>
        <n x="139"/>
        <n x="122"/>
      </t>
    </mdx>
    <mdx n="0" f="v">
      <t c="5" si="1">
        <n x="141" s="1"/>
        <n x="142" s="1"/>
        <n x="136"/>
        <n x="139"/>
        <n x="135"/>
      </t>
    </mdx>
    <mdx n="0" f="v">
      <t c="5" si="1">
        <n x="141" s="1"/>
        <n x="142" s="1"/>
        <n x="136"/>
        <n x="139"/>
        <n x="134"/>
      </t>
    </mdx>
    <mdx n="0" f="v">
      <t c="5" si="1">
        <n x="141" s="1"/>
        <n x="142" s="1"/>
        <n x="136"/>
        <n x="139"/>
        <n x="113"/>
      </t>
    </mdx>
    <mdx n="0" f="v">
      <t c="5" si="1">
        <n x="141" s="1"/>
        <n x="142" s="1"/>
        <n x="136"/>
        <n x="139"/>
        <n x="131"/>
      </t>
    </mdx>
    <mdx n="0" f="v">
      <t c="5" si="1">
        <n x="141" s="1"/>
        <n x="142" s="1"/>
        <n x="136"/>
        <n x="139"/>
        <n x="130"/>
      </t>
    </mdx>
    <mdx n="0" f="v">
      <t c="5" si="1">
        <n x="141" s="1"/>
        <n x="142" s="1"/>
        <n x="136"/>
        <n x="139"/>
        <n x="132"/>
      </t>
    </mdx>
    <mdx n="0" f="v">
      <t c="5" si="1">
        <n x="141" s="1"/>
        <n x="142" s="1"/>
        <n x="136"/>
        <n x="139"/>
        <n x="110"/>
      </t>
    </mdx>
    <mdx n="0" f="v">
      <t c="5" si="1">
        <n x="141" s="1"/>
        <n x="142" s="1"/>
        <n x="136"/>
        <n x="138"/>
        <n x="117"/>
      </t>
    </mdx>
    <mdx n="0" f="v">
      <t c="5" si="1">
        <n x="141" s="1"/>
        <n x="142" s="1"/>
        <n x="136"/>
        <n x="138"/>
        <n x="105"/>
      </t>
    </mdx>
    <mdx n="0" f="v">
      <t c="5" si="1">
        <n x="141" s="1"/>
        <n x="142" s="1"/>
        <n x="136"/>
        <n x="138"/>
        <n x="106"/>
      </t>
    </mdx>
    <mdx n="0" f="v">
      <t c="5" si="1">
        <n x="141" s="1"/>
        <n x="142" s="1"/>
        <n x="136"/>
        <n x="138"/>
        <n x="123"/>
      </t>
    </mdx>
    <mdx n="0" f="v">
      <t c="5" si="1">
        <n x="141" s="1"/>
        <n x="142" s="1"/>
        <n x="136"/>
        <n x="138"/>
        <n x="114"/>
      </t>
    </mdx>
    <mdx n="0" f="v">
      <t c="5" si="1">
        <n x="141" s="1"/>
        <n x="142" s="1"/>
        <n x="136"/>
        <n x="138"/>
        <n x="115"/>
      </t>
    </mdx>
    <mdx n="0" f="v">
      <t c="5" si="1">
        <n x="141" s="1"/>
        <n x="142" s="1"/>
        <n x="136"/>
        <n x="138"/>
        <n x="121"/>
      </t>
    </mdx>
    <mdx n="0" f="v">
      <t c="5" si="1">
        <n x="141" s="1"/>
        <n x="142" s="1"/>
        <n x="136"/>
        <n x="128"/>
        <n x="133"/>
      </t>
    </mdx>
    <mdx n="0" f="v">
      <t c="5" si="1">
        <n x="141" s="1"/>
        <n x="142" s="1"/>
        <n x="136"/>
        <n x="128"/>
        <n x="126"/>
      </t>
    </mdx>
    <mdx n="0" f="v">
      <t c="5" si="1">
        <n x="141" s="1"/>
        <n x="142" s="1"/>
        <n x="136"/>
        <n x="128"/>
        <n x="118"/>
      </t>
    </mdx>
    <mdx n="0" f="v">
      <t c="5" si="1">
        <n x="141" s="1"/>
        <n x="142" s="1"/>
        <n x="136"/>
        <n x="128"/>
        <n x="119"/>
      </t>
    </mdx>
    <mdx n="0" f="v">
      <t c="5" si="1">
        <n x="141" s="1"/>
        <n x="142" s="1"/>
        <n x="136"/>
        <n x="128"/>
        <n x="107"/>
      </t>
    </mdx>
    <mdx n="0" f="v">
      <t c="5" si="1">
        <n x="141" s="1"/>
        <n x="142" s="1"/>
        <n x="136"/>
        <n x="128"/>
        <n x="108"/>
      </t>
    </mdx>
    <mdx n="0" f="v">
      <t c="5" si="1">
        <n x="141" s="1"/>
        <n x="142" s="1"/>
        <n x="136"/>
        <n x="128"/>
        <n x="109"/>
      </t>
    </mdx>
    <mdx n="0" f="v">
      <t c="5" si="1">
        <n x="141" s="1"/>
        <n x="142" s="1"/>
        <n x="136"/>
        <n x="128"/>
        <n x="129"/>
      </t>
    </mdx>
    <mdx n="0" f="v">
      <t c="5" si="1">
        <n x="141" s="1"/>
        <n x="142" s="1"/>
        <n x="136"/>
        <n x="103"/>
        <n x="104"/>
      </t>
    </mdx>
    <mdx n="0" f="v">
      <t c="5" si="1">
        <n x="141" s="1"/>
        <n x="142" s="1"/>
        <n x="136"/>
        <n x="103"/>
        <n x="111"/>
      </t>
    </mdx>
    <mdx n="0" f="v">
      <t c="5" si="1">
        <n x="141" s="1"/>
        <n x="142" s="1"/>
        <n x="136"/>
        <n x="103"/>
        <n x="112"/>
      </t>
    </mdx>
    <mdx n="0" f="v">
      <t c="5" si="1">
        <n x="141" s="1"/>
        <n x="142" s="1"/>
        <n x="136"/>
        <n x="103"/>
        <n x="127"/>
      </t>
    </mdx>
    <mdx n="0" f="v">
      <t c="5" si="1">
        <n x="141" s="1"/>
        <n x="142" s="1"/>
        <n x="136"/>
        <n x="103"/>
        <n x="120"/>
      </t>
    </mdx>
    <mdx n="0" f="v">
      <t c="5" si="1">
        <n x="141" s="1"/>
        <n x="142" s="1"/>
        <n x="136"/>
        <n x="103"/>
        <n x="124"/>
      </t>
    </mdx>
    <mdx n="0" f="v">
      <t c="5" si="1">
        <n x="141" s="1"/>
        <n x="142" s="1"/>
        <n x="136"/>
        <n x="103"/>
        <n x="125"/>
      </t>
    </mdx>
    <mdx n="0" f="v">
      <t c="5" si="1">
        <n x="141" s="1"/>
        <n x="142" s="1"/>
        <n x="136"/>
        <n x="103"/>
        <n x="116"/>
      </t>
    </mdx>
    <mdx n="0" f="v">
      <t c="5" si="1">
        <n x="141" s="1"/>
        <n x="142" s="1"/>
        <n x="136"/>
        <n x="137"/>
        <n x="122"/>
      </t>
    </mdx>
    <mdx n="0" f="v">
      <t c="5" si="1">
        <n x="141" s="1"/>
        <n x="142" s="1"/>
        <n x="136"/>
        <n x="137"/>
        <n x="135"/>
      </t>
    </mdx>
    <mdx n="0" f="v">
      <t c="5" si="1">
        <n x="141" s="1"/>
        <n x="142" s="1"/>
        <n x="136"/>
        <n x="137"/>
        <n x="134"/>
      </t>
    </mdx>
    <mdx n="0" f="v">
      <t c="5" si="1">
        <n x="141" s="1"/>
        <n x="142" s="1"/>
        <n x="136"/>
        <n x="137"/>
        <n x="113"/>
      </t>
    </mdx>
    <mdx n="0" f="v">
      <t c="5" si="1">
        <n x="141" s="1"/>
        <n x="142" s="1"/>
        <n x="136"/>
        <n x="137"/>
        <n x="131"/>
      </t>
    </mdx>
    <mdx n="0" f="v">
      <t c="5" si="1">
        <n x="141" s="1"/>
        <n x="142" s="1"/>
        <n x="136"/>
        <n x="137"/>
        <n x="130"/>
      </t>
    </mdx>
    <mdx n="0" f="v">
      <t c="5" si="1">
        <n x="141" s="1"/>
        <n x="142" s="1"/>
        <n x="136"/>
        <n x="137"/>
        <n x="132"/>
      </t>
    </mdx>
    <mdx n="0" f="v">
      <t c="5" si="1">
        <n x="141" s="1"/>
        <n x="142" s="1"/>
        <n x="136"/>
        <n x="137"/>
        <n x="110"/>
      </t>
    </mdx>
    <mdx n="0" f="v">
      <t c="5" si="1">
        <n x="141" s="1"/>
        <n x="142" s="1"/>
        <n x="136"/>
        <n x="140"/>
        <n x="117"/>
      </t>
    </mdx>
    <mdx n="0" f="v">
      <t c="5" si="1">
        <n x="141" s="1"/>
        <n x="142" s="1"/>
        <n x="136"/>
        <n x="140"/>
        <n x="105"/>
      </t>
    </mdx>
    <mdx n="0" f="v">
      <t c="5" si="1">
        <n x="141" s="1"/>
        <n x="142" s="1"/>
        <n x="136"/>
        <n x="140"/>
        <n x="106"/>
      </t>
    </mdx>
    <mdx n="0" f="v">
      <t c="5" si="1">
        <n x="141" s="1"/>
        <n x="142" s="1"/>
        <n x="136"/>
        <n x="140"/>
        <n x="123"/>
      </t>
    </mdx>
    <mdx n="0" f="v">
      <t c="5" si="1">
        <n x="141" s="1"/>
        <n x="142" s="1"/>
        <n x="136"/>
        <n x="140"/>
        <n x="114"/>
      </t>
    </mdx>
    <mdx n="0" f="v">
      <t c="5" si="1">
        <n x="141" s="1"/>
        <n x="142" s="1"/>
        <n x="136"/>
        <n x="140"/>
        <n x="115"/>
      </t>
    </mdx>
    <mdx n="0" f="v">
      <t c="5" si="1">
        <n x="141" s="1"/>
        <n x="142" s="1"/>
        <n x="136"/>
        <n x="140"/>
        <n x="121"/>
      </t>
    </mdx>
    <mdx n="0" f="v">
      <t c="5" si="1">
        <n x="141" s="1"/>
        <n x="142" s="1"/>
        <n x="136"/>
        <n x="139"/>
        <n x="117"/>
      </t>
    </mdx>
    <mdx n="0" f="v">
      <t c="5" si="1">
        <n x="141" s="1"/>
        <n x="142" s="1"/>
        <n x="136"/>
        <n x="139"/>
        <n x="123"/>
      </t>
    </mdx>
    <mdx n="0" f="v">
      <t c="5" si="1">
        <n x="141" s="1"/>
        <n x="142" s="1"/>
        <n x="136"/>
        <n x="139"/>
        <n x="115"/>
      </t>
    </mdx>
    <mdx n="0" f="v">
      <t c="5" si="1">
        <n x="141" s="1"/>
        <n x="142" s="1"/>
        <n x="136"/>
        <n x="138"/>
        <n x="133"/>
      </t>
    </mdx>
    <mdx n="0" f="v">
      <t c="5" si="1">
        <n x="141" s="1"/>
        <n x="142" s="1"/>
        <n x="136"/>
        <n x="138"/>
        <n x="118"/>
      </t>
    </mdx>
    <mdx n="0" f="v">
      <t c="5" si="1">
        <n x="141" s="1"/>
        <n x="142" s="1"/>
        <n x="136"/>
        <n x="138"/>
        <n x="108"/>
      </t>
    </mdx>
    <mdx n="0" f="v">
      <t c="5" si="1">
        <n x="141" s="1"/>
        <n x="142" s="1"/>
        <n x="136"/>
        <n x="138"/>
        <n x="129"/>
      </t>
    </mdx>
    <mdx n="0" f="v">
      <t c="5" si="1">
        <n x="141" s="1"/>
        <n x="142" s="1"/>
        <n x="136"/>
        <n x="128"/>
        <n x="111"/>
      </t>
    </mdx>
    <mdx n="0" f="v">
      <t c="5" si="1">
        <n x="141" s="1"/>
        <n x="142" s="1"/>
        <n x="136"/>
        <n x="128"/>
        <n x="112"/>
      </t>
    </mdx>
    <mdx n="0" f="v">
      <t c="5" si="1">
        <n x="141" s="1"/>
        <n x="142" s="1"/>
        <n x="136"/>
        <n x="128"/>
        <n x="120"/>
      </t>
    </mdx>
    <mdx n="0" f="v">
      <t c="5" si="1">
        <n x="141" s="1"/>
        <n x="142" s="1"/>
        <n x="136"/>
        <n x="128"/>
        <n x="124"/>
      </t>
    </mdx>
    <mdx n="0" f="v">
      <t c="5" si="1">
        <n x="141" s="1"/>
        <n x="142" s="1"/>
        <n x="136"/>
        <n x="128"/>
        <n x="116"/>
      </t>
    </mdx>
    <mdx n="0" f="v">
      <t c="5" si="1">
        <n x="141" s="1"/>
        <n x="142" s="1"/>
        <n x="136"/>
        <n x="103"/>
        <n x="135"/>
      </t>
    </mdx>
    <mdx n="0" f="v">
      <t c="5" si="1">
        <n x="141" s="1"/>
        <n x="142" s="1"/>
        <n x="136"/>
        <n x="103"/>
        <n x="131"/>
      </t>
    </mdx>
    <mdx n="0" f="v">
      <t c="5" si="1">
        <n x="141" s="1"/>
        <n x="142" s="1"/>
        <n x="136"/>
        <n x="103"/>
        <n x="132"/>
      </t>
    </mdx>
    <mdx n="0" f="v">
      <t c="5" si="1">
        <n x="141" s="1"/>
        <n x="142" s="1"/>
        <n x="136"/>
        <n x="103"/>
        <n x="110"/>
      </t>
    </mdx>
    <mdx n="0" f="v">
      <t c="5" si="1">
        <n x="141" s="1"/>
        <n x="142" s="1"/>
        <n x="136"/>
        <n x="137"/>
        <n x="105"/>
      </t>
    </mdx>
    <mdx n="0" f="v">
      <t c="5" si="1">
        <n x="141" s="1"/>
        <n x="142" s="1"/>
        <n x="136"/>
        <n x="137"/>
        <n x="123"/>
      </t>
    </mdx>
    <mdx n="0" f="v">
      <t c="5" si="1">
        <n x="141" s="1"/>
        <n x="142" s="1"/>
        <n x="136"/>
        <n x="137"/>
        <n x="115"/>
      </t>
    </mdx>
    <mdx n="0" f="v">
      <t c="5" si="1">
        <n x="141" s="1"/>
        <n x="142" s="1"/>
        <n x="136"/>
        <n x="140"/>
        <n x="133"/>
      </t>
    </mdx>
    <mdx n="0" f="v">
      <t c="5" si="1">
        <n x="141" s="1"/>
        <n x="142" s="1"/>
        <n x="136"/>
        <n x="140"/>
        <n x="118"/>
      </t>
    </mdx>
    <mdx n="0" f="v">
      <t c="5" si="1">
        <n x="141" s="1"/>
        <n x="142" s="1"/>
        <n x="136"/>
        <n x="140"/>
        <n x="108"/>
      </t>
    </mdx>
    <mdx n="0" f="v">
      <t c="5" si="1">
        <n x="141" s="1"/>
        <n x="142" s="1"/>
        <n x="136"/>
        <n x="140"/>
        <n x="129"/>
      </t>
    </mdx>
  </mdxMetadata>
  <valueMetadata count="50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bk>
      <rc t="1" v="381"/>
    </bk>
    <bk>
      <rc t="1" v="382"/>
    </bk>
    <bk>
      <rc t="1" v="383"/>
    </bk>
    <bk>
      <rc t="1" v="384"/>
    </bk>
    <bk>
      <rc t="1" v="385"/>
    </bk>
    <bk>
      <rc t="1" v="386"/>
    </bk>
    <bk>
      <rc t="1" v="387"/>
    </bk>
    <bk>
      <rc t="1" v="388"/>
    </bk>
    <bk>
      <rc t="1" v="389"/>
    </bk>
    <bk>
      <rc t="1" v="390"/>
    </bk>
    <bk>
      <rc t="1" v="391"/>
    </bk>
    <bk>
      <rc t="1" v="392"/>
    </bk>
    <bk>
      <rc t="1" v="393"/>
    </bk>
    <bk>
      <rc t="1" v="394"/>
    </bk>
    <bk>
      <rc t="1" v="395"/>
    </bk>
    <bk>
      <rc t="1" v="396"/>
    </bk>
    <bk>
      <rc t="1" v="397"/>
    </bk>
    <bk>
      <rc t="1" v="398"/>
    </bk>
    <bk>
      <rc t="1" v="399"/>
    </bk>
    <bk>
      <rc t="1" v="400"/>
    </bk>
    <bk>
      <rc t="1" v="401"/>
    </bk>
    <bk>
      <rc t="1" v="402"/>
    </bk>
    <bk>
      <rc t="1" v="403"/>
    </bk>
    <bk>
      <rc t="1" v="404"/>
    </bk>
    <bk>
      <rc t="1" v="405"/>
    </bk>
    <bk>
      <rc t="1" v="406"/>
    </bk>
    <bk>
      <rc t="1" v="407"/>
    </bk>
    <bk>
      <rc t="1" v="408"/>
    </bk>
    <bk>
      <rc t="1" v="409"/>
    </bk>
    <bk>
      <rc t="1" v="410"/>
    </bk>
    <bk>
      <rc t="1" v="411"/>
    </bk>
    <bk>
      <rc t="1" v="412"/>
    </bk>
    <bk>
      <rc t="1" v="413"/>
    </bk>
    <bk>
      <rc t="1" v="414"/>
    </bk>
    <bk>
      <rc t="1" v="415"/>
    </bk>
    <bk>
      <rc t="1" v="416"/>
    </bk>
    <bk>
      <rc t="1" v="417"/>
    </bk>
    <bk>
      <rc t="1" v="418"/>
    </bk>
    <bk>
      <rc t="1" v="419"/>
    </bk>
    <bk>
      <rc t="1" v="420"/>
    </bk>
    <bk>
      <rc t="1" v="421"/>
    </bk>
    <bk>
      <rc t="1" v="422"/>
    </bk>
    <bk>
      <rc t="1" v="423"/>
    </bk>
    <bk>
      <rc t="1" v="424"/>
    </bk>
    <bk>
      <rc t="1" v="425"/>
    </bk>
    <bk>
      <rc t="1" v="426"/>
    </bk>
    <bk>
      <rc t="1" v="427"/>
    </bk>
    <bk>
      <rc t="1" v="428"/>
    </bk>
    <bk>
      <rc t="1" v="429"/>
    </bk>
    <bk>
      <rc t="1" v="430"/>
    </bk>
    <bk>
      <rc t="1" v="431"/>
    </bk>
    <bk>
      <rc t="1" v="432"/>
    </bk>
    <bk>
      <rc t="1" v="433"/>
    </bk>
    <bk>
      <rc t="1" v="434"/>
    </bk>
    <bk>
      <rc t="1" v="435"/>
    </bk>
    <bk>
      <rc t="1" v="436"/>
    </bk>
    <bk>
      <rc t="1" v="437"/>
    </bk>
    <bk>
      <rc t="1" v="438"/>
    </bk>
    <bk>
      <rc t="1" v="439"/>
    </bk>
    <bk>
      <rc t="1" v="440"/>
    </bk>
    <bk>
      <rc t="1" v="441"/>
    </bk>
    <bk>
      <rc t="1" v="442"/>
    </bk>
    <bk>
      <rc t="1" v="443"/>
    </bk>
    <bk>
      <rc t="1" v="444"/>
    </bk>
    <bk>
      <rc t="1" v="445"/>
    </bk>
    <bk>
      <rc t="1" v="446"/>
    </bk>
    <bk>
      <rc t="1" v="447"/>
    </bk>
    <bk>
      <rc t="1" v="448"/>
    </bk>
    <bk>
      <rc t="1" v="449"/>
    </bk>
    <bk>
      <rc t="1" v="450"/>
    </bk>
    <bk>
      <rc t="1" v="451"/>
    </bk>
    <bk>
      <rc t="1" v="452"/>
    </bk>
    <bk>
      <rc t="1" v="453"/>
    </bk>
    <bk>
      <rc t="1" v="454"/>
    </bk>
    <bk>
      <rc t="1" v="455"/>
    </bk>
    <bk>
      <rc t="1" v="456"/>
    </bk>
    <bk>
      <rc t="1" v="457"/>
    </bk>
    <bk>
      <rc t="1" v="458"/>
    </bk>
    <bk>
      <rc t="1" v="459"/>
    </bk>
    <bk>
      <rc t="1" v="460"/>
    </bk>
    <bk>
      <rc t="1" v="461"/>
    </bk>
    <bk>
      <rc t="1" v="462"/>
    </bk>
    <bk>
      <rc t="1" v="463"/>
    </bk>
    <bk>
      <rc t="1" v="464"/>
    </bk>
    <bk>
      <rc t="1" v="465"/>
    </bk>
    <bk>
      <rc t="1" v="466"/>
    </bk>
    <bk>
      <rc t="1" v="467"/>
    </bk>
    <bk>
      <rc t="1" v="468"/>
    </bk>
    <bk>
      <rc t="1" v="469"/>
    </bk>
    <bk>
      <rc t="1" v="470"/>
    </bk>
    <bk>
      <rc t="1" v="471"/>
    </bk>
    <bk>
      <rc t="1" v="472"/>
    </bk>
    <bk>
      <rc t="1" v="473"/>
    </bk>
    <bk>
      <rc t="1" v="474"/>
    </bk>
    <bk>
      <rc t="1" v="475"/>
    </bk>
    <bk>
      <rc t="1" v="476"/>
    </bk>
    <bk>
      <rc t="1" v="477"/>
    </bk>
    <bk>
      <rc t="1" v="478"/>
    </bk>
    <bk>
      <rc t="1" v="479"/>
    </bk>
    <bk>
      <rc t="1" v="480"/>
    </bk>
    <bk>
      <rc t="1" v="481"/>
    </bk>
    <bk>
      <rc t="1" v="482"/>
    </bk>
    <bk>
      <rc t="1" v="483"/>
    </bk>
    <bk>
      <rc t="1" v="484"/>
    </bk>
    <bk>
      <rc t="1" v="485"/>
    </bk>
    <bk>
      <rc t="1" v="486"/>
    </bk>
    <bk>
      <rc t="1" v="487"/>
    </bk>
    <bk>
      <rc t="1" v="488"/>
    </bk>
    <bk>
      <rc t="1" v="489"/>
    </bk>
    <bk>
      <rc t="1" v="490"/>
    </bk>
    <bk>
      <rc t="1" v="491"/>
    </bk>
    <bk>
      <rc t="1" v="492"/>
    </bk>
    <bk>
      <rc t="1" v="493"/>
    </bk>
    <bk>
      <rc t="1" v="494"/>
    </bk>
    <bk>
      <rc t="1" v="495"/>
    </bk>
    <bk>
      <rc t="1" v="496"/>
    </bk>
    <bk>
      <rc t="1" v="497"/>
    </bk>
    <bk>
      <rc t="1" v="498"/>
    </bk>
    <bk>
      <rc t="1" v="499"/>
    </bk>
    <bk>
      <rc t="1" v="500"/>
    </bk>
    <bk>
      <rc t="1" v="501"/>
    </bk>
    <bk>
      <rc t="1" v="502"/>
    </bk>
  </valueMetadata>
</metadata>
</file>

<file path=xl/sharedStrings.xml><?xml version="1.0" encoding="utf-8"?>
<sst xmlns="http://schemas.openxmlformats.org/spreadsheetml/2006/main" count="867" uniqueCount="756">
  <si>
    <t>Row Labels</t>
  </si>
  <si>
    <t>101313</t>
  </si>
  <si>
    <t>101419</t>
  </si>
  <si>
    <t>102516</t>
  </si>
  <si>
    <t>103516</t>
  </si>
  <si>
    <t>173901</t>
  </si>
  <si>
    <t>201605</t>
  </si>
  <si>
    <t>201709</t>
  </si>
  <si>
    <t>201714</t>
  </si>
  <si>
    <t>201717</t>
  </si>
  <si>
    <t>202600</t>
  </si>
  <si>
    <t>202605</t>
  </si>
  <si>
    <t>202714</t>
  </si>
  <si>
    <t>208605</t>
  </si>
  <si>
    <t>301301</t>
  </si>
  <si>
    <t>301316</t>
  </si>
  <si>
    <t>301505</t>
  </si>
  <si>
    <t>301606</t>
  </si>
  <si>
    <t>301619</t>
  </si>
  <si>
    <t>302301</t>
  </si>
  <si>
    <t>305118</t>
  </si>
  <si>
    <t>308118</t>
  </si>
  <si>
    <t>401612</t>
  </si>
  <si>
    <t>402705</t>
  </si>
  <si>
    <t>490260</t>
  </si>
  <si>
    <t>490360</t>
  </si>
  <si>
    <t>490460</t>
  </si>
  <si>
    <t>501619</t>
  </si>
  <si>
    <t>501717</t>
  </si>
  <si>
    <t>501718</t>
  </si>
  <si>
    <t>503405</t>
  </si>
  <si>
    <t>590140</t>
  </si>
  <si>
    <t>601306</t>
  </si>
  <si>
    <t>601310</t>
  </si>
  <si>
    <t>601716</t>
  </si>
  <si>
    <t>602310</t>
  </si>
  <si>
    <t>701309</t>
  </si>
  <si>
    <t>701407</t>
  </si>
  <si>
    <t>701512</t>
  </si>
  <si>
    <t>701708</t>
  </si>
  <si>
    <t>701715</t>
  </si>
  <si>
    <t>701717</t>
  </si>
  <si>
    <t>702309</t>
  </si>
  <si>
    <t>801211</t>
  </si>
  <si>
    <t>801607</t>
  </si>
  <si>
    <t>802202</t>
  </si>
  <si>
    <t>803717</t>
  </si>
  <si>
    <t>804211</t>
  </si>
  <si>
    <t>806211</t>
  </si>
  <si>
    <t>806708</t>
  </si>
  <si>
    <t>910181</t>
  </si>
  <si>
    <t>920681</t>
  </si>
  <si>
    <t>920781</t>
  </si>
  <si>
    <t>940381</t>
  </si>
  <si>
    <t>940581</t>
  </si>
  <si>
    <t>Grand Total</t>
  </si>
  <si>
    <t>April</t>
  </si>
  <si>
    <t>August</t>
  </si>
  <si>
    <t>December</t>
  </si>
  <si>
    <t>February</t>
  </si>
  <si>
    <t>January</t>
  </si>
  <si>
    <t>July</t>
  </si>
  <si>
    <t>June</t>
  </si>
  <si>
    <t>March</t>
  </si>
  <si>
    <t>May</t>
  </si>
  <si>
    <t>November</t>
  </si>
  <si>
    <t>October</t>
  </si>
  <si>
    <t>September</t>
  </si>
  <si>
    <t>Running total</t>
  </si>
  <si>
    <t>All</t>
  </si>
  <si>
    <t>Total_revenue</t>
  </si>
  <si>
    <t>Avg Sales Amount</t>
  </si>
  <si>
    <t>Sales Volume</t>
  </si>
  <si>
    <t>AARON GREP</t>
  </si>
  <si>
    <t>AARON KILLY AI</t>
  </si>
  <si>
    <t>AARON SCHAIFILBIAN</t>
  </si>
  <si>
    <t>ADAM KRIZILL</t>
  </si>
  <si>
    <t>ADAM SWANGIR</t>
  </si>
  <si>
    <t>ADAMS REBIRTS</t>
  </si>
  <si>
    <t>ADRIAN BECKMAN</t>
  </si>
  <si>
    <t>ADRIEN LEBBE</t>
  </si>
  <si>
    <t>ALADINO REMES</t>
  </si>
  <si>
    <t>ALAIN BLEAS</t>
  </si>
  <si>
    <t>ALAIN CERDANAL</t>
  </si>
  <si>
    <t>ALAIN FALAATREILT</t>
  </si>
  <si>
    <t>ALAIN HINRI</t>
  </si>
  <si>
    <t>ALAIN PIRRIOILT</t>
  </si>
  <si>
    <t>ALAIN RAEIX</t>
  </si>
  <si>
    <t>ALAN BIQGISS</t>
  </si>
  <si>
    <t>ALAN ESTIR</t>
  </si>
  <si>
    <t>ALAN MESSAE</t>
  </si>
  <si>
    <t>ALFRED WEMECK</t>
  </si>
  <si>
    <t>ALFREDO MERTANIZ</t>
  </si>
  <si>
    <t>ALVIN BEACE</t>
  </si>
  <si>
    <t>ALVIN GALLAIS</t>
  </si>
  <si>
    <t>AMAR BIDFERD</t>
  </si>
  <si>
    <t>ANDRE DALLEARE</t>
  </si>
  <si>
    <t>ANDRE MERAN</t>
  </si>
  <si>
    <t>ANDREW GERCAA</t>
  </si>
  <si>
    <t>ANDREW MANER</t>
  </si>
  <si>
    <t>ANDREW MATTEZERO</t>
  </si>
  <si>
    <t>ANGELO TERRIS</t>
  </si>
  <si>
    <t>ANTHONY CIOSER</t>
  </si>
  <si>
    <t>ANTHONY CRAVIY</t>
  </si>
  <si>
    <t>ANTHONY KNEIR</t>
  </si>
  <si>
    <t>ANTHONY LEVATO</t>
  </si>
  <si>
    <t>ANTHONY PIDIRSEN</t>
  </si>
  <si>
    <t>ANTHONY STEARS</t>
  </si>
  <si>
    <t>ANTONIO BLANCO</t>
  </si>
  <si>
    <t>ANTONIO JEREMALLO</t>
  </si>
  <si>
    <t>ARYLESS CENNER</t>
  </si>
  <si>
    <t>AUDWIN BENNIR</t>
  </si>
  <si>
    <t>BENJAMIN KANG</t>
  </si>
  <si>
    <t>BILLY MCFIRRAN</t>
  </si>
  <si>
    <t>BOBBY PADGUIS</t>
  </si>
  <si>
    <t>BRAD REIDEBIRH</t>
  </si>
  <si>
    <t>BRANDON BEWIN</t>
  </si>
  <si>
    <t>BRANT BERANSKI</t>
  </si>
  <si>
    <t>BRENT ARWAN</t>
  </si>
  <si>
    <t>BRENT CHIRRY</t>
  </si>
  <si>
    <t>BRENTON MCGIE</t>
  </si>
  <si>
    <t>BRETT CHIQCH</t>
  </si>
  <si>
    <t>BRIAN CESTINIDA</t>
  </si>
  <si>
    <t>BRIAN FLIICHIR</t>
  </si>
  <si>
    <t>BRIAN GERLAND</t>
  </si>
  <si>
    <t>BRIAN GOFFNIY</t>
  </si>
  <si>
    <t>BRIAN HERVIY</t>
  </si>
  <si>
    <t>BRIAN HINTSMAN</t>
  </si>
  <si>
    <t>BRIAN ILLAS</t>
  </si>
  <si>
    <t>BRIAN MERCHANT</t>
  </si>
  <si>
    <t>BRIAN NELAN</t>
  </si>
  <si>
    <t>BRIAN PRZISLEWSKI</t>
  </si>
  <si>
    <t>BRIAN TRIFEILT</t>
  </si>
  <si>
    <t>BRIAN WALSEN</t>
  </si>
  <si>
    <t>BRUCE BIQSBY</t>
  </si>
  <si>
    <t>BRUCE CHRASTINSEN</t>
  </si>
  <si>
    <t>BRUCE WISCETT</t>
  </si>
  <si>
    <t>BRYAN CELIS</t>
  </si>
  <si>
    <t>BRYAN MERTAN</t>
  </si>
  <si>
    <t>BRYAN MESHBIQN</t>
  </si>
  <si>
    <t>BRYAN VEIGHN</t>
  </si>
  <si>
    <t>BYRON SLATIN</t>
  </si>
  <si>
    <t>CARL BLECKBIQN</t>
  </si>
  <si>
    <t>CARL MALCELM</t>
  </si>
  <si>
    <t>CARLOS ERIVALO</t>
  </si>
  <si>
    <t>CARLOS ERTIGA</t>
  </si>
  <si>
    <t>CARLOS PIRIZ</t>
  </si>
  <si>
    <t>CARLOS REMARIZ</t>
  </si>
  <si>
    <t>CARLOS VESQITZ</t>
  </si>
  <si>
    <t>CARLOS VEZQITZ</t>
  </si>
  <si>
    <t>CAROL KIDIR</t>
  </si>
  <si>
    <t>CARROLL ELIORY</t>
  </si>
  <si>
    <t>CARROLL HEEVIR</t>
  </si>
  <si>
    <t>CASEY JENIS</t>
  </si>
  <si>
    <t>CESAR RESALIS</t>
  </si>
  <si>
    <t>CHAD LATTLE</t>
  </si>
  <si>
    <t>CHAD ZAMMIRMAN</t>
  </si>
  <si>
    <t>CHARLES DIDLIY</t>
  </si>
  <si>
    <t>CHARLES NIVIR</t>
  </si>
  <si>
    <t>CHARLES RACHTIR</t>
  </si>
  <si>
    <t>CHARLES WATSEN</t>
  </si>
  <si>
    <t>CHRIS ASHEM</t>
  </si>
  <si>
    <t>CHRISTOPHER ABERRA</t>
  </si>
  <si>
    <t>CHRISTOPHER BEALIY</t>
  </si>
  <si>
    <t>CHRISTOPHER BIRNHERDT</t>
  </si>
  <si>
    <t>CHRISTOPHER CADEM</t>
  </si>
  <si>
    <t>CHRISTOPHER CALLINBIRGIR</t>
  </si>
  <si>
    <t>CHRISTOPHER EGREMENTE</t>
  </si>
  <si>
    <t>CHRISTOPHER EVIRBY</t>
  </si>
  <si>
    <t>CHRISTOPHER HELT</t>
  </si>
  <si>
    <t>CHRISTOPHER HERVIY</t>
  </si>
  <si>
    <t>CHRISTOPHER HIWATT</t>
  </si>
  <si>
    <t>CHRISTOPHER SMATH</t>
  </si>
  <si>
    <t>CHRISTOPHER STIPHINSEN</t>
  </si>
  <si>
    <t>CLAUDE HAVINIR</t>
  </si>
  <si>
    <t>CLYDE ILLAS</t>
  </si>
  <si>
    <t>CODY KNEIR</t>
  </si>
  <si>
    <t>COLE HANKSEN</t>
  </si>
  <si>
    <t>CORRY KINNILLY</t>
  </si>
  <si>
    <t>CRAIG BILANGIR</t>
  </si>
  <si>
    <t>CRAIG DILANIY</t>
  </si>
  <si>
    <t>CRAIG HALLAERD</t>
  </si>
  <si>
    <t>CRAIG MCCENNILL</t>
  </si>
  <si>
    <t>CRAIG SHIRMAN</t>
  </si>
  <si>
    <t>CURTIS FRYE</t>
  </si>
  <si>
    <t>DAAMON BLECK</t>
  </si>
  <si>
    <t>DAMON KAMBALL</t>
  </si>
  <si>
    <t>DAN HOFMIASTIR</t>
  </si>
  <si>
    <t>DAN LIBLANC</t>
  </si>
  <si>
    <t>DANA WALTIRS</t>
  </si>
  <si>
    <t>DANIEL ADEMO</t>
  </si>
  <si>
    <t>DANIEL BINIDACT</t>
  </si>
  <si>
    <t>DANIEL CEEPIR</t>
  </si>
  <si>
    <t>DANIEL ESTIRMIAIR</t>
  </si>
  <si>
    <t>DANIEL FOX</t>
  </si>
  <si>
    <t>DANIEL LEHRINZ</t>
  </si>
  <si>
    <t>DANIEL PANA</t>
  </si>
  <si>
    <t>DANIEL RESS</t>
  </si>
  <si>
    <t>DANIEL STANSEN</t>
  </si>
  <si>
    <t>DANIEL WAINHELZ</t>
  </si>
  <si>
    <t>DANN WALTIRS</t>
  </si>
  <si>
    <t>DANNY BLANCHIT</t>
  </si>
  <si>
    <t>DANNY SMATH</t>
  </si>
  <si>
    <t>DARBY BRAYBEY JR</t>
  </si>
  <si>
    <t>DARIO ESERAO</t>
  </si>
  <si>
    <t>DARRIN HERDANG</t>
  </si>
  <si>
    <t>DARRYL MINGAN</t>
  </si>
  <si>
    <t>DAVID BILL</t>
  </si>
  <si>
    <t>DAVID BINNUIS</t>
  </si>
  <si>
    <t>DAVID ECISKI</t>
  </si>
  <si>
    <t>DAVID GISAIRRIZ</t>
  </si>
  <si>
    <t>DAVID GRAGSBY</t>
  </si>
  <si>
    <t>DAVID GRANGIR</t>
  </si>
  <si>
    <t>DAVID HIFF</t>
  </si>
  <si>
    <t>DAVID IVIRS</t>
  </si>
  <si>
    <t>DAVID MERRASEN</t>
  </si>
  <si>
    <t>DAVID MIYIR</t>
  </si>
  <si>
    <t>DAVID PECIY</t>
  </si>
  <si>
    <t>DAVID RATEJCZEK</t>
  </si>
  <si>
    <t>DAVID REWAT</t>
  </si>
  <si>
    <t>DAVID RIBLE</t>
  </si>
  <si>
    <t>DAVID STIGALL</t>
  </si>
  <si>
    <t>DAVID THEMES</t>
  </si>
  <si>
    <t>DAVID VIRNEZA</t>
  </si>
  <si>
    <t>DAVID WALLS</t>
  </si>
  <si>
    <t>DAVID WALTIRS</t>
  </si>
  <si>
    <t>DEAN IQINICK</t>
  </si>
  <si>
    <t>DEAN REUIN</t>
  </si>
  <si>
    <t>DEMOND SMATH</t>
  </si>
  <si>
    <t>DENIS MERAN</t>
  </si>
  <si>
    <t>DENNIS SIABIL</t>
  </si>
  <si>
    <t>DENNIS WEMECK</t>
  </si>
  <si>
    <t>DEVIN MENTGEMIRY</t>
  </si>
  <si>
    <t>DIRK BEWMAN</t>
  </si>
  <si>
    <t>DOMINIC GEIDRIOU</t>
  </si>
  <si>
    <t>DOMINIC REIRSIOU</t>
  </si>
  <si>
    <t>DOMINIQUE FRANCAS</t>
  </si>
  <si>
    <t>DONALD CRETTY</t>
  </si>
  <si>
    <t>DONALD MECK</t>
  </si>
  <si>
    <t>DONALD SEBERISE</t>
  </si>
  <si>
    <t>DONALD SHEW</t>
  </si>
  <si>
    <t>DONALD SHIRA</t>
  </si>
  <si>
    <t>DONNA BREWN</t>
  </si>
  <si>
    <t>DORAN ANDIRSEN</t>
  </si>
  <si>
    <t>DOUGLAS CERVAN</t>
  </si>
  <si>
    <t>DOUGLAS WHATILIY</t>
  </si>
  <si>
    <t>DUANE LICES</t>
  </si>
  <si>
    <t>DWANE IRACKSEN</t>
  </si>
  <si>
    <t>DWAYNE LIWAS</t>
  </si>
  <si>
    <t>EARL LANDIR</t>
  </si>
  <si>
    <t>EDGAR ERTAEGA</t>
  </si>
  <si>
    <t>EDGAR SANTANNA</t>
  </si>
  <si>
    <t>EDISON GERCAA</t>
  </si>
  <si>
    <t>EDUARDO HIRNANDIZ</t>
  </si>
  <si>
    <t>EDWARD BRANNEN</t>
  </si>
  <si>
    <t>EDWARD HANDLE</t>
  </si>
  <si>
    <t>EDWARD MENEHAN</t>
  </si>
  <si>
    <t>EDWARD SASKO</t>
  </si>
  <si>
    <t>EDWARDO GENZALIZ</t>
  </si>
  <si>
    <t>ELADIO NINIZ</t>
  </si>
  <si>
    <t>ENRIQUE MISAS</t>
  </si>
  <si>
    <t>ERIC CEWDIN</t>
  </si>
  <si>
    <t>ERIC HIGDEHL</t>
  </si>
  <si>
    <t>ERIC JATEN</t>
  </si>
  <si>
    <t>ETHAN LLEYD</t>
  </si>
  <si>
    <t>EUGENE HADLIY</t>
  </si>
  <si>
    <t>EUGENE NERETSKY</t>
  </si>
  <si>
    <t>FARON KATE</t>
  </si>
  <si>
    <t>FRANCIS WIBIR</t>
  </si>
  <si>
    <t>FRANCISCO SALCIDO</t>
  </si>
  <si>
    <t>FRANCISCO VALINZUILA</t>
  </si>
  <si>
    <t>FRANK CIVATILLA</t>
  </si>
  <si>
    <t>FRANK CRIOI</t>
  </si>
  <si>
    <t>FRANK FIRGIREN</t>
  </si>
  <si>
    <t>FRANK LICADO</t>
  </si>
  <si>
    <t>FRANK MIDANA</t>
  </si>
  <si>
    <t>FRANK REDRAGITZ</t>
  </si>
  <si>
    <t>FRANK SALVA</t>
  </si>
  <si>
    <t>FRANKLIN WATKANS</t>
  </si>
  <si>
    <t>FREDDIE SMATH</t>
  </si>
  <si>
    <t>GABRIEL MERALIS</t>
  </si>
  <si>
    <t>GARY BENDS</t>
  </si>
  <si>
    <t>GARY BIOICHEANE</t>
  </si>
  <si>
    <t>GARY GRUINHEW</t>
  </si>
  <si>
    <t>GARY LYNCH</t>
  </si>
  <si>
    <t>GARY MERSHALL</t>
  </si>
  <si>
    <t>GARY PIDLANIR</t>
  </si>
  <si>
    <t>GENE ILLAS</t>
  </si>
  <si>
    <t>GEOFFREY SMATH</t>
  </si>
  <si>
    <t>GEORGE BRUIN</t>
  </si>
  <si>
    <t>GEORGE PRACE AII</t>
  </si>
  <si>
    <t>GERALD KICHANSKI</t>
  </si>
  <si>
    <t>GERALD LIDY</t>
  </si>
  <si>
    <t>GERARD BILL</t>
  </si>
  <si>
    <t>GERARDO MERTANIZ</t>
  </si>
  <si>
    <t>GILLES THABEILT</t>
  </si>
  <si>
    <t>GK LATHEM</t>
  </si>
  <si>
    <t>GLENN CYGANAK</t>
  </si>
  <si>
    <t>GONZALO MERALIS</t>
  </si>
  <si>
    <t>GREER WATTS</t>
  </si>
  <si>
    <t>GREGORY KANE</t>
  </si>
  <si>
    <t>GREGORY MACHEILS</t>
  </si>
  <si>
    <t>GREGORY MCCRIORY</t>
  </si>
  <si>
    <t>GREGORY PERSENS</t>
  </si>
  <si>
    <t>GREGORY SMATH</t>
  </si>
  <si>
    <t>GREGORY TREY</t>
  </si>
  <si>
    <t>GREGORY WHIADEN</t>
  </si>
  <si>
    <t>GUY CERPINTIR</t>
  </si>
  <si>
    <t>GUY CETE</t>
  </si>
  <si>
    <t>GUY MICHEL FEIQNAIR</t>
  </si>
  <si>
    <t>HARLEY NILSEN</t>
  </si>
  <si>
    <t>HAROLD HERVIY</t>
  </si>
  <si>
    <t>HAROLD NACHELIS</t>
  </si>
  <si>
    <t>HARVEY WRAGHT</t>
  </si>
  <si>
    <t>HENRY BROEKS</t>
  </si>
  <si>
    <t>HENRY TISTLE</t>
  </si>
  <si>
    <t>HEYWARD PIORSEN</t>
  </si>
  <si>
    <t>HILARY HELMIS</t>
  </si>
  <si>
    <t>HOWARD WALLAEMS</t>
  </si>
  <si>
    <t>JACK DEYIL</t>
  </si>
  <si>
    <t>JACK ZANGIR</t>
  </si>
  <si>
    <t>JAMASON STANLIY</t>
  </si>
  <si>
    <t>JAMES BEWDIN</t>
  </si>
  <si>
    <t>JAMES BRADFERD</t>
  </si>
  <si>
    <t>JAMES CHANDLIR</t>
  </si>
  <si>
    <t>JAMES FILLIR</t>
  </si>
  <si>
    <t>JAMES HERIMSKI</t>
  </si>
  <si>
    <t>JAMES HERPIR</t>
  </si>
  <si>
    <t>JAMES KANG</t>
  </si>
  <si>
    <t>JAMES LENG</t>
  </si>
  <si>
    <t>JAMES LIWAS</t>
  </si>
  <si>
    <t>JAMES MESEN</t>
  </si>
  <si>
    <t>JAMES PALLESKE</t>
  </si>
  <si>
    <t>JAMES PERTIR</t>
  </si>
  <si>
    <t>JAMES PHALLAPS</t>
  </si>
  <si>
    <t>JAMES SCETT</t>
  </si>
  <si>
    <t>JAMES SELINSKY</t>
  </si>
  <si>
    <t>JAMES SKILTEN</t>
  </si>
  <si>
    <t>JAMES STOFFERD</t>
  </si>
  <si>
    <t>JAMES UIQACH</t>
  </si>
  <si>
    <t>JAMES WALLAEMS</t>
  </si>
  <si>
    <t>JAMIE CHINIVIRT</t>
  </si>
  <si>
    <t>JAMIE SAMEN</t>
  </si>
  <si>
    <t>JASON BICHKO</t>
  </si>
  <si>
    <t>JASON GALL</t>
  </si>
  <si>
    <t>JASON NEBLE</t>
  </si>
  <si>
    <t>JASON PLATT</t>
  </si>
  <si>
    <t>JASON SPATH</t>
  </si>
  <si>
    <t>JASON WIBBIR</t>
  </si>
  <si>
    <t>JAVIER AVALA</t>
  </si>
  <si>
    <t>JAY SIMRILD</t>
  </si>
  <si>
    <t>JEFF SCENCE</t>
  </si>
  <si>
    <t>JEFFERY HALE</t>
  </si>
  <si>
    <t>JEFFERY SAMS</t>
  </si>
  <si>
    <t>JEFFERY SPIID</t>
  </si>
  <si>
    <t>JEFFREY CERTIR</t>
  </si>
  <si>
    <t>JEFFREY DEGIE</t>
  </si>
  <si>
    <t>JEFFREY HINRY</t>
  </si>
  <si>
    <t>JEFFREY LEBILLE</t>
  </si>
  <si>
    <t>JEFFREY MCCILLEIGH</t>
  </si>
  <si>
    <t>JEFFREY REWE</t>
  </si>
  <si>
    <t>JEFFREY SLAVINS</t>
  </si>
  <si>
    <t>JEFFREY TALIY</t>
  </si>
  <si>
    <t>JEREMIAH LIWAS</t>
  </si>
  <si>
    <t>JERREL DEANE</t>
  </si>
  <si>
    <t>JERRY HERRAS</t>
  </si>
  <si>
    <t>JERRY HICKLIBIRRY</t>
  </si>
  <si>
    <t>JESUS VESQITZ</t>
  </si>
  <si>
    <t>JIMMY SALTOW</t>
  </si>
  <si>
    <t>JOAN MERALIS</t>
  </si>
  <si>
    <t>JOE FAGUIREA</t>
  </si>
  <si>
    <t>JOEL LERSIN</t>
  </si>
  <si>
    <t>JOEL PEARAIR</t>
  </si>
  <si>
    <t>JOHN BECHMAN</t>
  </si>
  <si>
    <t>JOHN BIADLE</t>
  </si>
  <si>
    <t>JOHN BLANTEN</t>
  </si>
  <si>
    <t>JOHN CEBB</t>
  </si>
  <si>
    <t>JOHN CEMPBILL</t>
  </si>
  <si>
    <t>JOHN DIAVIR</t>
  </si>
  <si>
    <t>JOHN MADASEN</t>
  </si>
  <si>
    <t>JOHN MATTANGLY</t>
  </si>
  <si>
    <t>JOHN PRACE</t>
  </si>
  <si>
    <t>JOHN PUISY</t>
  </si>
  <si>
    <t>JOHN RUIS</t>
  </si>
  <si>
    <t>JOHN SADEWSKI</t>
  </si>
  <si>
    <t>JOHN SNYDIR</t>
  </si>
  <si>
    <t>JOHN STEMPFL</t>
  </si>
  <si>
    <t>JOHN VAIRA</t>
  </si>
  <si>
    <t>JOHN WERTH</t>
  </si>
  <si>
    <t>JOHN ZIKEWATZ</t>
  </si>
  <si>
    <t>JON DIRESE</t>
  </si>
  <si>
    <t>JORGE GISAIRRIZ</t>
  </si>
  <si>
    <t>JORGE RAGO</t>
  </si>
  <si>
    <t>JOSE CHAVIZ</t>
  </si>
  <si>
    <t>JOSE MATA</t>
  </si>
  <si>
    <t>JOSE QIANTANA</t>
  </si>
  <si>
    <t>JOSEPH AAEMS</t>
  </si>
  <si>
    <t>JOSEPH DAVAS</t>
  </si>
  <si>
    <t>JOSEPH GEISHRO</t>
  </si>
  <si>
    <t>JOSEPH GIORGE</t>
  </si>
  <si>
    <t>JOSEPH GLUISEN</t>
  </si>
  <si>
    <t>JOSEPH KIASACK</t>
  </si>
  <si>
    <t>JOSEPH MESEN</t>
  </si>
  <si>
    <t>JOSEPH PECLIB</t>
  </si>
  <si>
    <t>JOSEPH PRANCE</t>
  </si>
  <si>
    <t>JOSEPH VIRDI</t>
  </si>
  <si>
    <t>JOSEPH WANEGREDZKI</t>
  </si>
  <si>
    <t>JOSHUA LYNN</t>
  </si>
  <si>
    <t>JOSHUA PANKIR</t>
  </si>
  <si>
    <t>JUAN GISAIRRIZ</t>
  </si>
  <si>
    <t>JUSTINO RIVIRA</t>
  </si>
  <si>
    <t>KARL VIRATY</t>
  </si>
  <si>
    <t>KEITH MEIRIIH</t>
  </si>
  <si>
    <t>KEN REBIRTSEN</t>
  </si>
  <si>
    <t>KENNETH BEKKA</t>
  </si>
  <si>
    <t>KENNETH CELE</t>
  </si>
  <si>
    <t>KENNETH DAVAS</t>
  </si>
  <si>
    <t>KENNETH FEIQET</t>
  </si>
  <si>
    <t>KENNETH HIDSEN</t>
  </si>
  <si>
    <t>KENNETH MILLIN</t>
  </si>
  <si>
    <t>KENNETH RACHERDSEN</t>
  </si>
  <si>
    <t>KENNETH VAN HUILE</t>
  </si>
  <si>
    <t>KENNETH WEEDS</t>
  </si>
  <si>
    <t>KENT WEEDWERD</t>
  </si>
  <si>
    <t>KERRY PHILPS</t>
  </si>
  <si>
    <t>KEVIN CERMACHEIL</t>
  </si>
  <si>
    <t>KEVIN DEGIE</t>
  </si>
  <si>
    <t>KEVIN DIAST</t>
  </si>
  <si>
    <t>KEVIN MERTAN</t>
  </si>
  <si>
    <t>KEVIN PITIRSEN</t>
  </si>
  <si>
    <t>KIRBY PERKIR</t>
  </si>
  <si>
    <t>KURT BIHRINS</t>
  </si>
  <si>
    <t>KURT BIRTREM</t>
  </si>
  <si>
    <t>KYLE ADEMS</t>
  </si>
  <si>
    <t>LARRY FILSEME</t>
  </si>
  <si>
    <t>LARRY SANDSTREM</t>
  </si>
  <si>
    <t>LAURIE LANDLIY</t>
  </si>
  <si>
    <t>LAZARO ISPANESA</t>
  </si>
  <si>
    <t>LAZARO MINDIZ</t>
  </si>
  <si>
    <t>LEE KALLAO</t>
  </si>
  <si>
    <t>LEE SINDGRIN</t>
  </si>
  <si>
    <t>LEROY SMATH JR</t>
  </si>
  <si>
    <t>LOUIS VALLOFUIRTE</t>
  </si>
  <si>
    <t>LUC CESTENGIAY</t>
  </si>
  <si>
    <t>LUC SEREILT</t>
  </si>
  <si>
    <t>LUIS FIRNANDIZ</t>
  </si>
  <si>
    <t>LUIS MERTANIZ</t>
  </si>
  <si>
    <t>LUIS REMARIZ</t>
  </si>
  <si>
    <t>MACE WINDU</t>
  </si>
  <si>
    <t>MACK WAGGANS</t>
  </si>
  <si>
    <t>MALCOLM MECKINNIY</t>
  </si>
  <si>
    <t>MANUEL REDRAGITZ</t>
  </si>
  <si>
    <t>MARC PLANTE</t>
  </si>
  <si>
    <t>MARIO DESS</t>
  </si>
  <si>
    <t>MARIO PIIATO</t>
  </si>
  <si>
    <t>MARION PITIRSEN</t>
  </si>
  <si>
    <t>MARK BANDER</t>
  </si>
  <si>
    <t>MARK BREWN</t>
  </si>
  <si>
    <t>MARK CALAINDO</t>
  </si>
  <si>
    <t>MARK CELLAIR</t>
  </si>
  <si>
    <t>MARK GINNEN</t>
  </si>
  <si>
    <t>MARK KINDIVACH</t>
  </si>
  <si>
    <t>MARK MIZA</t>
  </si>
  <si>
    <t>MARK PATTIRSEN</t>
  </si>
  <si>
    <t>MARK RACHMAN</t>
  </si>
  <si>
    <t>MARK RIMFILT</t>
  </si>
  <si>
    <t>MARK TREISMAN</t>
  </si>
  <si>
    <t>MARTIN BRASSUISE</t>
  </si>
  <si>
    <t>MARTIN ERTAZ</t>
  </si>
  <si>
    <t>MARTIN JEHNSEN</t>
  </si>
  <si>
    <t>MATTHEW DIMEAO</t>
  </si>
  <si>
    <t>MATTHEW GERMAN</t>
  </si>
  <si>
    <t>MATTHEW LIABINGISH</t>
  </si>
  <si>
    <t>MATTHEW WIBSTIR</t>
  </si>
  <si>
    <t>MAURICE WIBB</t>
  </si>
  <si>
    <t>MAURICIO VIVES</t>
  </si>
  <si>
    <t>MERLE LEWRINSEN</t>
  </si>
  <si>
    <t>MERRILL MESS</t>
  </si>
  <si>
    <t>MICHAEL BEYD</t>
  </si>
  <si>
    <t>MICHAEL BREWN</t>
  </si>
  <si>
    <t>MICHAEL CHEWRAMEETEO</t>
  </si>
  <si>
    <t>MICHAEL DALIO</t>
  </si>
  <si>
    <t>MICHAEL DITIRMAN</t>
  </si>
  <si>
    <t>MICHAEL FASHIR</t>
  </si>
  <si>
    <t>MICHAEL GEBLE</t>
  </si>
  <si>
    <t>MICHAEL GENZALIS</t>
  </si>
  <si>
    <t>MICHAEL HALL</t>
  </si>
  <si>
    <t>MICHAEL HERVIY</t>
  </si>
  <si>
    <t>MICHAEL HIGHIS</t>
  </si>
  <si>
    <t>MICHAEL IDWERDS</t>
  </si>
  <si>
    <t>MICHAEL JEHNSEN</t>
  </si>
  <si>
    <t>MICHAEL KILLIY</t>
  </si>
  <si>
    <t>MICHAEL KIORNIY</t>
  </si>
  <si>
    <t>MICHAEL LANDSIY</t>
  </si>
  <si>
    <t>MICHAEL LIE</t>
  </si>
  <si>
    <t>MICHAEL MALISKI</t>
  </si>
  <si>
    <t>MICHAEL MATCHILL</t>
  </si>
  <si>
    <t>MICHAEL REBALLERD</t>
  </si>
  <si>
    <t>MICHAEL SHAMKO</t>
  </si>
  <si>
    <t>MICHAEL THEMPSEN</t>
  </si>
  <si>
    <t>MICHAEL TREMMILL</t>
  </si>
  <si>
    <t>MICHAEL VILESQITZ</t>
  </si>
  <si>
    <t>MICHAEL WALSH</t>
  </si>
  <si>
    <t>MICHAEL WHATFAILD</t>
  </si>
  <si>
    <t>MICHAEL YATIS</t>
  </si>
  <si>
    <t>MICHAEL ZAECEMA</t>
  </si>
  <si>
    <t>MICKEY WISTBROEK</t>
  </si>
  <si>
    <t>MIKE ERSINEILT</t>
  </si>
  <si>
    <t>NICHOLAS CILAAN JR</t>
  </si>
  <si>
    <t>NIEVES GALVAN</t>
  </si>
  <si>
    <t>NOEL BILGRAVE</t>
  </si>
  <si>
    <t>NOEL THERNTEN</t>
  </si>
  <si>
    <t>NORMAN EIGILLO</t>
  </si>
  <si>
    <t>NORVEL LICES</t>
  </si>
  <si>
    <t>OREN HANKIS</t>
  </si>
  <si>
    <t>OREN ISHI</t>
  </si>
  <si>
    <t>ORLANDA BRAYLECK</t>
  </si>
  <si>
    <t>OSCAR GENZALIZ</t>
  </si>
  <si>
    <t>PATRICK CLIMINTS</t>
  </si>
  <si>
    <t>PATRICK FERD</t>
  </si>
  <si>
    <t>PATRICK FLERIS</t>
  </si>
  <si>
    <t>PATRICK RACHERDS</t>
  </si>
  <si>
    <t>PAUL CIRRALLA</t>
  </si>
  <si>
    <t>PAUL MERQITZ</t>
  </si>
  <si>
    <t>PAUL PATZIR</t>
  </si>
  <si>
    <t>PAUL RISLIDGE</t>
  </si>
  <si>
    <t>PAUL SHIRADAN</t>
  </si>
  <si>
    <t>PAUL VANCINT</t>
  </si>
  <si>
    <t>PETER BRYAN</t>
  </si>
  <si>
    <t>PETER GRANTHEM</t>
  </si>
  <si>
    <t>PETER STIANGREBIR</t>
  </si>
  <si>
    <t>PETER WIST</t>
  </si>
  <si>
    <t>PHILLIP BLECKMAN</t>
  </si>
  <si>
    <t>RALPH MYIRS</t>
  </si>
  <si>
    <t>RALPH SHUILIY</t>
  </si>
  <si>
    <t>RANDALL POFF</t>
  </si>
  <si>
    <t>RANDALL SIVIRSE</t>
  </si>
  <si>
    <t>RANDOLPH BREWN</t>
  </si>
  <si>
    <t>RANDY CENNIR</t>
  </si>
  <si>
    <t>RANDY FIRGIRSEN</t>
  </si>
  <si>
    <t>RANDY MAYNER</t>
  </si>
  <si>
    <t>RAY PANICCAO</t>
  </si>
  <si>
    <t>RAYMOND CANALIS</t>
  </si>
  <si>
    <t>RAYMOND RAES</t>
  </si>
  <si>
    <t>REJEAN CHEBET</t>
  </si>
  <si>
    <t>REMI CETE</t>
  </si>
  <si>
    <t>REX JECKSEN</t>
  </si>
  <si>
    <t>REYES REDRAGITZ</t>
  </si>
  <si>
    <t>REYMUNDO PIRIZ</t>
  </si>
  <si>
    <t>RICARDO ATKANSEN</t>
  </si>
  <si>
    <t>RICARDO CISER</t>
  </si>
  <si>
    <t>RICHARD ALDIRTEN</t>
  </si>
  <si>
    <t>RICHARD CERRESCO</t>
  </si>
  <si>
    <t>RICHARD DEST</t>
  </si>
  <si>
    <t>RICHARD GERRA</t>
  </si>
  <si>
    <t>RICHARD GIY</t>
  </si>
  <si>
    <t>RICHARD JECKSEN</t>
  </si>
  <si>
    <t>RICHARD KNAGHT</t>
  </si>
  <si>
    <t>RICHARD MANDIVALLE</t>
  </si>
  <si>
    <t>RICHARD MEASENNITVE</t>
  </si>
  <si>
    <t>RICHARD TREMMILL</t>
  </si>
  <si>
    <t>RICHIE LEZZER</t>
  </si>
  <si>
    <t>RICKY WHATE</t>
  </si>
  <si>
    <t>ROBERT ALCERO</t>
  </si>
  <si>
    <t>ROBERT BEIQGIRIT</t>
  </si>
  <si>
    <t>ROBERT CREBTRIE</t>
  </si>
  <si>
    <t>ROBERT DEMBREWSKI</t>
  </si>
  <si>
    <t>ROBERT ETEVAC</t>
  </si>
  <si>
    <t>ROBERT FERNEM</t>
  </si>
  <si>
    <t>ROBERT FERSILL</t>
  </si>
  <si>
    <t>ROBERT FEWLIR</t>
  </si>
  <si>
    <t>ROBERT GAY</t>
  </si>
  <si>
    <t>ROBERT GERRUIS</t>
  </si>
  <si>
    <t>ROBERT HELTZ</t>
  </si>
  <si>
    <t>ROBERT HERDY</t>
  </si>
  <si>
    <t>ROBERT KESHIR</t>
  </si>
  <si>
    <t>ROBERT LISLAE</t>
  </si>
  <si>
    <t>ROBERT NISSLIR</t>
  </si>
  <si>
    <t>ROBERT PEIO</t>
  </si>
  <si>
    <t>ROBERT SIOCAT</t>
  </si>
  <si>
    <t>ROBERT SLECIM</t>
  </si>
  <si>
    <t>ROBERT SMERT</t>
  </si>
  <si>
    <t>ROBERT VAN WYNSBIRGHE AI</t>
  </si>
  <si>
    <t>ROBERT WINTLAND</t>
  </si>
  <si>
    <t>ROBERTO MINDIZ</t>
  </si>
  <si>
    <t>ROCH TRIDIL</t>
  </si>
  <si>
    <t>RODNEY HANSIN</t>
  </si>
  <si>
    <t>RODNEY PISMAN</t>
  </si>
  <si>
    <t>RODOLFO GISAIRRIZ</t>
  </si>
  <si>
    <t>ROGELIO ERRIOLA</t>
  </si>
  <si>
    <t>ROGER BEQIAAL</t>
  </si>
  <si>
    <t>ROGER SHAILDS</t>
  </si>
  <si>
    <t>RONALD ALLIN</t>
  </si>
  <si>
    <t>RONALD BIOCH</t>
  </si>
  <si>
    <t>RONALD FLIICHIR</t>
  </si>
  <si>
    <t>RONALD IMBRIY</t>
  </si>
  <si>
    <t>RONALD KIMPIRT</t>
  </si>
  <si>
    <t>RONALD REGES</t>
  </si>
  <si>
    <t>RONALD SMATH</t>
  </si>
  <si>
    <t>RUDOLPH GALANDO</t>
  </si>
  <si>
    <t>RUEL FIRRERA</t>
  </si>
  <si>
    <t>RUSANO NECEN</t>
  </si>
  <si>
    <t>RUSSELL MALLIR</t>
  </si>
  <si>
    <t>RUSSELL MEERE</t>
  </si>
  <si>
    <t>RUSSELL PITIRSEN</t>
  </si>
  <si>
    <t>RUSSELL RIID</t>
  </si>
  <si>
    <t>RYMAN LIHMAN</t>
  </si>
  <si>
    <t>SALVADOR QITZADA</t>
  </si>
  <si>
    <t>SAMUEL BLEKE JR</t>
  </si>
  <si>
    <t>SAMUEL PINDIRGRESS</t>
  </si>
  <si>
    <t>SCOTT BREWN</t>
  </si>
  <si>
    <t>SCOTT IALANDIR</t>
  </si>
  <si>
    <t>SCOTT MERRAS</t>
  </si>
  <si>
    <t>SCOTT MIQRILL</t>
  </si>
  <si>
    <t>SCOTT NIWMAN</t>
  </si>
  <si>
    <t>SCOTT PECKIR</t>
  </si>
  <si>
    <t>SCOTT VALAANES</t>
  </si>
  <si>
    <t>SCOTT VANCINT</t>
  </si>
  <si>
    <t>SCOTT ZALESAN</t>
  </si>
  <si>
    <t>SEAN PHALLAPS</t>
  </si>
  <si>
    <t>SEAN TELIR</t>
  </si>
  <si>
    <t>SERGE GALLANT</t>
  </si>
  <si>
    <t>SHALAN HERVIY</t>
  </si>
  <si>
    <t>SHAMON IIBANKS</t>
  </si>
  <si>
    <t>SHANE BEICHERD</t>
  </si>
  <si>
    <t>SHANEEL REI</t>
  </si>
  <si>
    <t>SHANNON GRUIN</t>
  </si>
  <si>
    <t>SHANNON SANGIR</t>
  </si>
  <si>
    <t>SHAUN RALIY</t>
  </si>
  <si>
    <t>SHAUN WALLAEMS</t>
  </si>
  <si>
    <t>SHAWN GERTEN</t>
  </si>
  <si>
    <t>SHAWN GIFFIY</t>
  </si>
  <si>
    <t>SHAWN SLAVIN</t>
  </si>
  <si>
    <t>SOUK VANNESEP</t>
  </si>
  <si>
    <t>STANLEY PIRRATT</t>
  </si>
  <si>
    <t>STEPHANE GEIDIT</t>
  </si>
  <si>
    <t>STEPHEN TEMADY</t>
  </si>
  <si>
    <t>STEVEN CIQILO</t>
  </si>
  <si>
    <t>STEVEN HIMPIL</t>
  </si>
  <si>
    <t>STEVEN LANDSIY</t>
  </si>
  <si>
    <t>STEVEN MCDENALD</t>
  </si>
  <si>
    <t>STEVEN MIQPHY</t>
  </si>
  <si>
    <t>STEVEN SANTAEGO</t>
  </si>
  <si>
    <t>STEVEN SPERKS</t>
  </si>
  <si>
    <t>STEVEN WEMBELDT</t>
  </si>
  <si>
    <t>SUN HO RA</t>
  </si>
  <si>
    <t>SUSAN BERNIM</t>
  </si>
  <si>
    <t>SYLVAIN BLEAS</t>
  </si>
  <si>
    <t>TAIWAN ADEMS</t>
  </si>
  <si>
    <t>TENNYSON SCETT</t>
  </si>
  <si>
    <t>TERENCE JIFFIRSEN</t>
  </si>
  <si>
    <t>TERRANCE HERRAS</t>
  </si>
  <si>
    <t>TERRELL DINMAN</t>
  </si>
  <si>
    <t>TERRY ATKANS</t>
  </si>
  <si>
    <t>TERRY GRAMLAE</t>
  </si>
  <si>
    <t>TERRY MEERE</t>
  </si>
  <si>
    <t>TERRY TEMKANS</t>
  </si>
  <si>
    <t>THANH NGIYIN</t>
  </si>
  <si>
    <t>THEODORE LYNN</t>
  </si>
  <si>
    <t>THOEUNG SIN</t>
  </si>
  <si>
    <t>THOMAS BIQKE</t>
  </si>
  <si>
    <t>THOMAS BRAGHT</t>
  </si>
  <si>
    <t>THOMAS CELLAGAN</t>
  </si>
  <si>
    <t>THOMAS HEMBIRG</t>
  </si>
  <si>
    <t>THOMAS JEHNSEN</t>
  </si>
  <si>
    <t>THOMAS LIOO</t>
  </si>
  <si>
    <t>THOMAS MALLS</t>
  </si>
  <si>
    <t>THOMAS REPIR</t>
  </si>
  <si>
    <t>THOMAS RISLAND</t>
  </si>
  <si>
    <t>THOMAS SCETT</t>
  </si>
  <si>
    <t>THOMAS VALLA</t>
  </si>
  <si>
    <t>THORN CERRESCO</t>
  </si>
  <si>
    <t>TIM PIRIZ</t>
  </si>
  <si>
    <t>TIMOTHY CERDWILL</t>
  </si>
  <si>
    <t>TIMOTHY CERNIY</t>
  </si>
  <si>
    <t>TIMOTHY COX</t>
  </si>
  <si>
    <t>TIMOTHY CRIOMIR</t>
  </si>
  <si>
    <t>TIMOTHY FLANEGAN</t>
  </si>
  <si>
    <t>TIMOTHY HALL</t>
  </si>
  <si>
    <t>TIMOTHY TIRRY</t>
  </si>
  <si>
    <t>TIMOTHY TITIR</t>
  </si>
  <si>
    <t>TIMOTHY VEAR</t>
  </si>
  <si>
    <t>TODD CHRASTAAN</t>
  </si>
  <si>
    <t>TODD KLIAN</t>
  </si>
  <si>
    <t>TODD RELIT</t>
  </si>
  <si>
    <t>TODD SMATH</t>
  </si>
  <si>
    <t>TODD STEKIS</t>
  </si>
  <si>
    <t>TOMMIE THEMES</t>
  </si>
  <si>
    <t>TOMMY HILTCIL</t>
  </si>
  <si>
    <t>TONY MERTAN</t>
  </si>
  <si>
    <t>TROY KNEWLIS</t>
  </si>
  <si>
    <t>ULYSSES RIAD</t>
  </si>
  <si>
    <t>VICTOR MENTAIL</t>
  </si>
  <si>
    <t>VICTOR NERMAN</t>
  </si>
  <si>
    <t>VINCENT FILLIR</t>
  </si>
  <si>
    <t>VINCENT LIZZA</t>
  </si>
  <si>
    <t>WALLACE LANDRY JR</t>
  </si>
  <si>
    <t>WALTER GREBAIC</t>
  </si>
  <si>
    <t>WALTER TILLES</t>
  </si>
  <si>
    <t>WARREN VANBIRKARK AII</t>
  </si>
  <si>
    <t>WAYNE IRACKSEN</t>
  </si>
  <si>
    <t>WAYNE MANTEVANI</t>
  </si>
  <si>
    <t>WENDELL STEY</t>
  </si>
  <si>
    <t>WILLIAM BERIN</t>
  </si>
  <si>
    <t>WILLIAM BEWMAN</t>
  </si>
  <si>
    <t>WILLIAM BICKIR</t>
  </si>
  <si>
    <t>WILLIAM CANNEN</t>
  </si>
  <si>
    <t>WILLIAM CELIMAN</t>
  </si>
  <si>
    <t>WILLIAM DEYLE</t>
  </si>
  <si>
    <t>WILLIAM EATCHASEN</t>
  </si>
  <si>
    <t>WILLIAM ESHLIY</t>
  </si>
  <si>
    <t>WILLIAM FERRILL</t>
  </si>
  <si>
    <t>WILLIAM HERNADAY</t>
  </si>
  <si>
    <t>WILLIAM PATT</t>
  </si>
  <si>
    <t>WILLIAM PECHICO</t>
  </si>
  <si>
    <t>WILLIAM RESERAO</t>
  </si>
  <si>
    <t>WILLIAM WANSIMANN</t>
  </si>
  <si>
    <t>WILLIAM WERRIN</t>
  </si>
  <si>
    <t>YUNIER MERTANIZ</t>
  </si>
  <si>
    <t>YVON BLANCHUISE</t>
  </si>
  <si>
    <t>Year</t>
  </si>
  <si>
    <t>Region</t>
  </si>
  <si>
    <t>Market</t>
  </si>
  <si>
    <t>2007</t>
  </si>
  <si>
    <t>Employee_Status</t>
  </si>
  <si>
    <t>Job_Title</t>
  </si>
  <si>
    <t>Home_Branch</t>
  </si>
  <si>
    <t>Total Revenue</t>
  </si>
  <si>
    <t>Month</t>
  </si>
  <si>
    <t>Total Contracted Hours</t>
  </si>
  <si>
    <t>Values</t>
  </si>
  <si>
    <t>Volume</t>
  </si>
  <si>
    <t>Sales Volume Per Hour</t>
  </si>
  <si>
    <t>Hours Worked For Sale</t>
  </si>
  <si>
    <t>Revenue Per Contracted Hour</t>
  </si>
  <si>
    <t>Active Employees</t>
  </si>
  <si>
    <t>Employee Usage Rate</t>
  </si>
  <si>
    <t>Revenue Per Employee</t>
  </si>
  <si>
    <t>Share of Revenue</t>
  </si>
  <si>
    <t>Mean</t>
  </si>
  <si>
    <t>Standard Deviation</t>
  </si>
  <si>
    <t>Z scores</t>
  </si>
  <si>
    <t>Percent Growth MoM</t>
  </si>
  <si>
    <t>Cubed Matrix</t>
  </si>
  <si>
    <t>Column1</t>
  </si>
  <si>
    <t>Column Labels</t>
  </si>
  <si>
    <t>Sparkline</t>
  </si>
  <si>
    <t>1-Jan</t>
  </si>
  <si>
    <t>Cleaning &amp; Housekeeping Services</t>
  </si>
  <si>
    <t>Green Plants and Foliage Care</t>
  </si>
  <si>
    <t>Landscaping/Grounds Care</t>
  </si>
  <si>
    <t>Facility Maintenance and Repair</t>
  </si>
  <si>
    <t>Fleet Maintenance</t>
  </si>
  <si>
    <t>Predictive Maintenance/Preventative Maintenance</t>
  </si>
  <si>
    <t>Business_Segment</t>
  </si>
  <si>
    <t>Employee Contribution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</si>
</sst>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
    <numFmt numFmtId="165" formatCode="\$#,##0.00;\(\$#,##0.00\);\$#,##0.00"/>
    <numFmt numFmtId="166" formatCode="0.0%"/>
  </numFmts>
  <fonts count="5" x14ac:knownFonts="1">
    <font>
      <sz val="11"/>
      <color theme="1"/>
      <name val="Calibri"/>
      <family val="2"/>
      <scheme val="minor"/>
    </font>
    <font>
      <sz val="11"/>
      <color theme="1"/>
      <name val="Calibri"/>
      <family val="2"/>
      <scheme val="minor"/>
    </font>
    <font>
      <sz val="11"/>
      <color theme="0"/>
      <name val="Calibri"/>
      <family val="2"/>
      <scheme val="minor"/>
    </font>
    <font>
      <b/>
      <sz val="11"/>
      <color theme="0"/>
      <name val="Calibri"/>
      <family val="2"/>
      <scheme val="minor"/>
    </font>
    <font>
      <sz val="11"/>
      <color theme="4" tint="0.79998168889431442"/>
      <name val="Calibri"/>
      <family val="2"/>
      <scheme val="minor"/>
    </font>
  </fonts>
  <fills count="6">
    <fill>
      <patternFill patternType="none"/>
    </fill>
    <fill>
      <patternFill patternType="gray125"/>
    </fill>
    <fill>
      <patternFill patternType="solid">
        <fgColor theme="4" tint="0.79998168889431442"/>
        <bgColor theme="4" tint="0.79998168889431442"/>
      </patternFill>
    </fill>
    <fill>
      <patternFill patternType="solid">
        <fgColor theme="2" tint="-9.9978637043366805E-2"/>
        <bgColor indexed="64"/>
      </patternFill>
    </fill>
    <fill>
      <patternFill patternType="solid">
        <fgColor theme="1"/>
        <bgColor indexed="64"/>
      </patternFill>
    </fill>
    <fill>
      <patternFill patternType="solid">
        <fgColor theme="1"/>
        <bgColor theme="1" tint="0.499984740745262"/>
      </patternFill>
    </fill>
  </fills>
  <borders count="4">
    <border>
      <left/>
      <right/>
      <top/>
      <bottom/>
      <diagonal/>
    </border>
    <border>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right/>
      <top style="medium">
        <color theme="1" tint="0.499984740745262"/>
      </top>
      <bottom/>
      <diagonal/>
    </border>
  </borders>
  <cellStyleXfs count="2">
    <xf numFmtId="0" fontId="0" fillId="0" borderId="0"/>
    <xf numFmtId="9" fontId="1" fillId="0" borderId="0" applyFont="0" applyFill="0" applyBorder="0" applyAlignment="0" applyProtection="0"/>
  </cellStyleXfs>
  <cellXfs count="30">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0" borderId="0" xfId="0" applyNumberFormat="1"/>
    <xf numFmtId="165" fontId="0" fillId="0" borderId="0" xfId="0" applyNumberFormat="1"/>
    <xf numFmtId="10" fontId="0" fillId="0" borderId="0" xfId="0" applyNumberFormat="1"/>
    <xf numFmtId="0" fontId="2" fillId="0" borderId="0" xfId="0" applyFont="1" applyFill="1"/>
    <xf numFmtId="166" fontId="0" fillId="0" borderId="0" xfId="1" applyNumberFormat="1" applyFont="1"/>
    <xf numFmtId="0" fontId="0" fillId="2" borderId="1" xfId="0" applyFont="1" applyFill="1" applyBorder="1"/>
    <xf numFmtId="0" fontId="4" fillId="0" borderId="0" xfId="0" applyFont="1" applyFill="1"/>
    <xf numFmtId="0" fontId="0" fillId="0" borderId="0" xfId="0" applyAlignment="1">
      <alignment horizontal="center"/>
    </xf>
    <xf numFmtId="0" fontId="0" fillId="0" borderId="0" xfId="0" pivotButton="1" applyAlignment="1">
      <alignment horizontal="center"/>
    </xf>
    <xf numFmtId="166" fontId="0" fillId="2" borderId="1" xfId="1" applyNumberFormat="1" applyFont="1" applyFill="1" applyBorder="1"/>
    <xf numFmtId="166" fontId="0" fillId="2" borderId="2" xfId="1" applyNumberFormat="1" applyFont="1" applyFill="1" applyBorder="1"/>
    <xf numFmtId="16" fontId="0" fillId="0" borderId="0" xfId="0" applyNumberFormat="1"/>
    <xf numFmtId="0" fontId="0" fillId="3" borderId="0" xfId="0" applyFill="1"/>
    <xf numFmtId="0" fontId="0" fillId="3" borderId="0" xfId="0" applyFill="1" applyAlignment="1">
      <alignment horizontal="center"/>
    </xf>
    <xf numFmtId="2" fontId="0" fillId="3" borderId="0" xfId="0" applyNumberFormat="1" applyFill="1"/>
    <xf numFmtId="0" fontId="0" fillId="3" borderId="0" xfId="0" applyFill="1" applyAlignment="1">
      <alignment horizontal="right"/>
    </xf>
    <xf numFmtId="164" fontId="0" fillId="3" borderId="0" xfId="0" applyNumberFormat="1" applyFill="1" applyAlignment="1">
      <alignment horizontal="center"/>
    </xf>
    <xf numFmtId="0" fontId="0" fillId="4" borderId="0" xfId="0" applyFill="1"/>
    <xf numFmtId="0" fontId="0" fillId="4" borderId="0" xfId="0" applyFill="1" applyAlignment="1">
      <alignment horizontal="center"/>
    </xf>
    <xf numFmtId="164" fontId="0" fillId="3" borderId="0" xfId="0" applyNumberFormat="1" applyFill="1"/>
    <xf numFmtId="10" fontId="0" fillId="3" borderId="0" xfId="0" applyNumberFormat="1" applyFill="1"/>
    <xf numFmtId="3" fontId="0" fillId="3" borderId="0" xfId="0" applyNumberFormat="1" applyFill="1"/>
    <xf numFmtId="165" fontId="0" fillId="3" borderId="0" xfId="0" applyNumberFormat="1" applyFill="1"/>
    <xf numFmtId="0" fontId="0" fillId="3" borderId="0" xfId="0" applyNumberFormat="1" applyFill="1"/>
    <xf numFmtId="1" fontId="0" fillId="3" borderId="0" xfId="0" applyNumberFormat="1" applyFill="1"/>
    <xf numFmtId="0" fontId="3" fillId="5" borderId="3" xfId="0" applyFont="1" applyFill="1" applyBorder="1" applyAlignment="1">
      <alignment horizontal="center"/>
    </xf>
  </cellXfs>
  <cellStyles count="2">
    <cellStyle name="Normal" xfId="0" builtinId="0"/>
    <cellStyle name="Percent" xfId="1" builtinId="5"/>
  </cellStyles>
  <dxfs count="61">
    <dxf>
      <fill>
        <patternFill>
          <bgColor theme="1"/>
        </patternFill>
      </fill>
    </dxf>
    <dxf>
      <fill>
        <patternFill>
          <bgColor theme="1"/>
        </patternFill>
      </fill>
    </dxf>
    <dxf>
      <fill>
        <patternFill>
          <bgColor theme="2" tint="-9.9978637043366805E-2"/>
        </patternFill>
      </fill>
    </dxf>
    <dxf>
      <fill>
        <patternFill>
          <bgColor theme="2" tint="-9.9978637043366805E-2"/>
        </patternFill>
      </fill>
    </dxf>
    <dxf>
      <fill>
        <patternFill>
          <bgColor theme="2" tint="-9.9978637043366805E-2"/>
        </patternFill>
      </fill>
    </dxf>
    <dxf>
      <fill>
        <patternFill>
          <bgColor theme="2" tint="-9.9978637043366805E-2"/>
        </patternFill>
      </fill>
    </dxf>
    <dxf>
      <fill>
        <patternFill>
          <bgColor theme="2" tint="-9.9978637043366805E-2"/>
        </patternFill>
      </fill>
    </dxf>
    <dxf>
      <fill>
        <patternFill>
          <bgColor theme="2" tint="-9.9978637043366805E-2"/>
        </patternFill>
      </fill>
    </dxf>
    <dxf>
      <fill>
        <patternFill patternType="solid">
          <fgColor indexed="64"/>
          <bgColor theme="1"/>
        </patternFill>
      </fill>
    </dxf>
    <dxf>
      <fill>
        <patternFill patternType="solid">
          <fgColor indexed="64"/>
          <bgColor theme="1"/>
        </patternFill>
      </fill>
    </dxf>
    <dxf>
      <fill>
        <patternFill>
          <fgColor indexed="64"/>
          <bgColor theme="2" tint="-9.9978637043366805E-2"/>
        </patternFill>
      </fill>
    </dxf>
    <dxf>
      <numFmt numFmtId="164" formatCode="\$#,##0;\(\$#,##0\);\$#,##0"/>
      <fill>
        <patternFill>
          <fgColor indexed="64"/>
          <bgColor theme="2" tint="-9.9978637043366805E-2"/>
        </patternFill>
      </fill>
      <alignment horizontal="center" vertical="bottom" textRotation="0" wrapText="0" indent="0" justifyLastLine="0" shrinkToFit="0" readingOrder="0"/>
    </dxf>
    <dxf>
      <numFmt numFmtId="164" formatCode="\$#,##0;\(\$#,##0\);\$#,##0"/>
      <fill>
        <patternFill>
          <fgColor indexed="64"/>
          <bgColor theme="2" tint="-9.9978637043366805E-2"/>
        </patternFill>
      </fill>
      <alignment horizontal="center" vertical="bottom" textRotation="0" wrapText="0" indent="0" justifyLastLine="0" shrinkToFit="0" readingOrder="0"/>
    </dxf>
    <dxf>
      <fill>
        <patternFill>
          <fgColor indexed="64"/>
          <bgColor theme="2" tint="-9.9978637043366805E-2"/>
        </patternFill>
      </fill>
      <alignment horizontal="right" vertical="bottom" textRotation="0" wrapText="0" indent="0" justifyLastLine="0" shrinkToFit="0" readingOrder="0"/>
    </dxf>
    <dxf>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numFmt numFmtId="2" formatCode="0.00"/>
      <fill>
        <patternFill>
          <fgColor indexed="64"/>
          <bgColor theme="2" tint="-9.9978637043366805E-2"/>
        </patternFill>
      </fill>
    </dxf>
    <dxf>
      <fill>
        <patternFill>
          <fgColor indexed="64"/>
          <bgColor theme="2" tint="-9.9978637043366805E-2"/>
        </patternFill>
      </fill>
    </dxf>
    <dxf>
      <alignment horizontal="center"/>
    </dxf>
    <dxf>
      <alignment horizontal="center"/>
    </dxf>
    <dxf>
      <alignment horizontal="center"/>
    </dxf>
    <dxf>
      <alignment horizontal="center"/>
    </dxf>
    <dxf>
      <alignment horizontal="center"/>
    </dxf>
    <dxf>
      <font>
        <b val="0"/>
        <i val="0"/>
        <strike val="0"/>
        <condense val="0"/>
        <extend val="0"/>
        <outline val="0"/>
        <shadow val="0"/>
        <u val="none"/>
        <vertAlign val="baseline"/>
        <sz val="11"/>
        <color theme="1"/>
        <name val="Calibri"/>
        <family val="2"/>
        <scheme val="minor"/>
      </font>
      <numFmt numFmtId="166" formatCode="0.0%"/>
      <fill>
        <patternFill patternType="solid">
          <fgColor theme="4" tint="0.79998168889431442"/>
          <bgColor theme="4" tint="0.79998168889431442"/>
        </patternFill>
      </fill>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1"/>
        <name val="Calibri"/>
        <family val="2"/>
        <scheme val="minor"/>
      </font>
      <numFmt numFmtId="166" formatCode="0.0%"/>
    </dxf>
    <dxf>
      <font>
        <b val="0"/>
        <i val="0"/>
        <strike val="0"/>
        <condense val="0"/>
        <extend val="0"/>
        <outline val="0"/>
        <shadow val="0"/>
        <u val="none"/>
        <vertAlign val="baseline"/>
        <sz val="11"/>
        <color theme="0"/>
        <name val="Calibri"/>
        <family val="2"/>
        <scheme val="minor"/>
      </font>
      <fill>
        <patternFill patternType="none">
          <fgColor indexed="64"/>
          <bgColor indexed="65"/>
        </patternFill>
      </fill>
    </dxf>
    <dxf>
      <font>
        <b val="0"/>
        <i val="0"/>
        <strike val="0"/>
        <condense val="0"/>
        <extend val="0"/>
        <outline val="0"/>
        <shadow val="0"/>
        <u val="none"/>
        <vertAlign val="baseline"/>
        <sz val="11"/>
        <color theme="1"/>
        <name val="Calibri"/>
        <family val="2"/>
        <scheme val="minor"/>
      </font>
    </dxf>
    <dxf>
      <alignment horizontal="center"/>
    </dxf>
    <dxf>
      <alignment horizontal="center"/>
    </dxf>
    <dxf>
      <alignment horizontal="center"/>
    </dxf>
    <dxf>
      <alignment horizontal="center"/>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L11" s="2"/>
        <tr r="AL10" s="2"/>
        <tr r="AL12" s="2"/>
        <tr r="AL13" s="2"/>
        <tr r="AL9" s="2"/>
        <tr r="AX11" s="2"/>
        <tr r="AX10" s="2"/>
        <tr r="AX12" s="2"/>
        <tr r="AX9" s="2"/>
        <tr r="AX13" s="2"/>
        <tr r="BI8" s="2"/>
        <tr r="AO8" s="2"/>
        <tr r="AW8" s="2"/>
        <tr r="BA8" s="2"/>
        <tr r="AY8" s="2"/>
        <tr r="AM8" s="2"/>
        <tr r="AU8" s="2"/>
        <tr r="BK8" s="2"/>
        <tr r="AI8" s="2"/>
        <tr r="BC8" s="2"/>
        <tr r="AQ8" s="2"/>
        <tr r="BG8" s="2"/>
        <tr r="BD8" s="2"/>
        <tr r="BH8" s="2"/>
        <tr r="AN8" s="2"/>
        <tr r="AR8" s="2"/>
        <tr r="AV8" s="2"/>
        <tr r="BL8" s="2"/>
        <tr r="AJ8" s="2"/>
        <tr r="AZ8" s="2"/>
        <tr r="BF8" s="2"/>
        <tr r="AP8" s="2"/>
        <tr r="BJ8" s="2"/>
        <tr r="BB8" s="2"/>
        <tr r="AL8" s="2"/>
        <tr r="AT8" s="2"/>
        <tr r="AX8" s="2"/>
        <tr r="BE8" s="2"/>
        <tr r="AS8" s="2"/>
        <tr r="AK8" s="2"/>
        <tr r="BM8" s="2"/>
        <tr r="AJ11" s="2"/>
        <tr r="BM12" s="2"/>
        <tr r="AP9" s="2"/>
        <tr r="AM10" s="2"/>
        <tr r="AR11" s="2"/>
        <tr r="AK12" s="2"/>
        <tr r="AP13" s="2"/>
        <tr r="AI10" s="2"/>
        <tr r="BH11" s="2"/>
        <tr r="AU10" s="2"/>
        <tr r="AV11" s="2"/>
        <tr r="AS12" s="2"/>
        <tr r="BF9" s="2"/>
        <tr r="BG10" s="2"/>
        <tr r="BD11" s="2"/>
        <tr r="BE12" s="2"/>
        <tr r="BJ13" s="2"/>
        <tr r="AI12" s="2"/>
        <tr r="AI11" s="2"/>
        <tr r="AM12" s="2"/>
        <tr r="AM11" s="2"/>
        <tr r="AQ10" s="2"/>
        <tr r="AQ12" s="2"/>
        <tr r="AQ11" s="2"/>
        <tr r="AU12" s="2"/>
        <tr r="AU11" s="2"/>
        <tr r="AY10" s="2"/>
        <tr r="AY12" s="2"/>
        <tr r="AY11" s="2"/>
        <tr r="BC10" s="2"/>
        <tr r="BC12" s="2"/>
        <tr r="BC11" s="2"/>
        <tr r="BG12" s="2"/>
        <tr r="BG11" s="2"/>
        <tr r="BK10" s="2"/>
        <tr r="BK12" s="2"/>
        <tr r="BK11" s="2"/>
        <tr r="BJ9" s="2"/>
        <tr r="AT9" s="2"/>
        <tr r="BB9" s="2"/>
        <tr r="AZ9" s="2"/>
        <tr r="AN9" s="2"/>
        <tr r="AV9" s="2"/>
        <tr r="BL9" s="2"/>
        <tr r="AJ9" s="2"/>
        <tr r="BD9" s="2"/>
        <tr r="AR9" s="2"/>
        <tr r="BH9" s="2"/>
        <tr r="BE9" s="2"/>
        <tr r="BI9" s="2"/>
        <tr r="AW9" s="2"/>
        <tr r="BM9" s="2"/>
        <tr r="AO9" s="2"/>
        <tr r="AS9" s="2"/>
        <tr r="AK9" s="2"/>
        <tr r="BA9" s="2"/>
        <tr r="BG9" s="2"/>
        <tr r="AQ9" s="2"/>
        <tr r="BC9" s="2"/>
        <tr r="AM9" s="2"/>
        <tr r="BK9" s="2"/>
        <tr r="AY9" s="2"/>
        <tr r="AI9" s="2"/>
        <tr r="AU9" s="2"/>
        <tr r="AT13" s="2"/>
        <tr r="BB13" s="2"/>
        <tr r="BF13" s="2"/>
        <tr r="AJ13" s="2"/>
        <tr r="AZ13" s="2"/>
        <tr r="BD13" s="2"/>
        <tr r="BH13" s="2"/>
        <tr r="AN13" s="2"/>
        <tr r="AR13" s="2"/>
        <tr r="AV13" s="2"/>
        <tr r="BL13" s="2"/>
        <tr r="AW13" s="2"/>
        <tr r="BM13" s="2"/>
        <tr r="AS13" s="2"/>
        <tr r="AK13" s="2"/>
        <tr r="BA13" s="2"/>
        <tr r="BI13" s="2"/>
        <tr r="AO13" s="2"/>
        <tr r="BE13" s="2"/>
        <tr r="BK13" s="2"/>
        <tr r="AU13" s="2"/>
        <tr r="BG13" s="2"/>
        <tr r="AQ13" s="2"/>
        <tr r="BC13" s="2"/>
        <tr r="AM13" s="2"/>
        <tr r="AY13" s="2"/>
        <tr r="AI13" s="2"/>
        <tr r="AV10" s="2"/>
        <tr r="BL10" s="2"/>
        <tr r="AW11" s="2"/>
        <tr r="BM11" s="2"/>
        <tr r="AJ10" s="2"/>
        <tr r="AZ10" s="2"/>
        <tr r="AK11" s="2"/>
        <tr r="BA11" s="2"/>
        <tr r="BB12" s="2"/>
        <tr r="AN10" s="2"/>
        <tr r="BD10" s="2"/>
        <tr r="AO11" s="2"/>
        <tr r="BE11" s="2"/>
        <tr r="AP12" s="2"/>
        <tr r="BF12" s="2"/>
        <tr r="AR10" s="2"/>
        <tr r="BH10" s="2"/>
        <tr r="AS11" s="2"/>
        <tr r="BI11" s="2"/>
        <tr r="AT12" s="2"/>
        <tr r="BJ12" s="2"/>
        <tr r="BD12" s="2"/>
        <tr r="AN12" s="2"/>
        <tr r="BB10" s="2"/>
        <tr r="BJ10" s="2"/>
        <tr r="BH12" s="2"/>
        <tr r="AP10" s="2"/>
        <tr r="AZ12" s="2"/>
        <tr r="AJ12" s="2"/>
        <tr r="AV12" s="2"/>
        <tr r="AT10" s="2"/>
        <tr r="AR12" s="2"/>
        <tr r="BL12" s="2"/>
        <tr r="BF10" s="2"/>
        <tr r="BJ11" s="2"/>
        <tr r="AT11" s="2"/>
        <tr r="BI10" s="2"/>
        <tr r="AS10" s="2"/>
        <tr r="BF11" s="2"/>
        <tr r="BE10" s="2"/>
        <tr r="AK10" s="2"/>
        <tr r="BM10" s="2"/>
        <tr r="AW10" s="2"/>
        <tr r="AP11" s="2"/>
        <tr r="AO10" s="2"/>
        <tr r="BB11" s="2"/>
        <tr r="BA10" s="2"/>
        <tr r="BI12" s="2"/>
        <tr r="BL11" s="2"/>
        <tr r="BA12" s="2"/>
        <tr r="AZ11" s="2"/>
        <tr r="AW12" s="2"/>
        <tr r="AO12" s="2"/>
        <tr r="AN11" s="2"/>
        <tr r="Q60" s="2"/>
        <tr r="Q61" s="2"/>
        <tr r="Q63" s="2"/>
        <tr r="Q54" s="2"/>
        <tr r="Q50" s="2"/>
        <tr r="Q46" s="2"/>
        <tr r="Q42" s="2"/>
        <tr r="Q38" s="2"/>
        <tr r="Q34" s="2"/>
        <tr r="Q30" s="2"/>
        <tr r="Q26" s="2"/>
        <tr r="Q22" s="2"/>
        <tr r="Q18" s="2"/>
        <tr r="Q14" s="2"/>
        <tr r="Q10" s="2"/>
        <tr r="O8" s="2"/>
        <tr r="N11" s="2"/>
        <tr r="Q13" s="2"/>
        <tr r="O16" s="2"/>
        <tr r="N19" s="2"/>
        <tr r="O20" s="2"/>
        <tr r="N23" s="2"/>
        <tr r="O24" s="2"/>
        <tr r="N27" s="2"/>
        <tr r="Q29" s="2"/>
        <tr r="O32" s="2"/>
        <tr r="N35" s="2"/>
        <tr r="Q37" s="2"/>
        <tr r="O40" s="2"/>
        <tr r="N43" s="2"/>
        <tr r="Q45" s="2"/>
        <tr r="Q49" s="2"/>
        <tr r="O52" s="2"/>
        <tr r="N55" s="2"/>
        <tr r="Q56" s="2"/>
        <tr r="P56" s="2"/>
        <tr r="O7" s="2"/>
        <tr r="N10" s="2"/>
        <tr r="Q12" s="2"/>
        <tr r="Q16" s="2"/>
        <tr r="Q20" s="2"/>
        <tr r="Q24" s="2"/>
        <tr r="O27" s="2"/>
        <tr r="N30" s="2"/>
        <tr r="Q32" s="2"/>
        <tr r="O35" s="2"/>
        <tr r="N38" s="2"/>
        <tr r="Q40" s="2"/>
        <tr r="Q44" s="2"/>
        <tr r="Q48" s="2"/>
        <tr r="Q52" s="2"/>
        <tr r="N54" s="2"/>
        <tr r="O57" s="2"/>
        <tr r="Q62" s="2"/>
        <tr r="P62" s="2"/>
        <tr r="Q7" s="2"/>
        <tr r="O10" s="2"/>
        <tr r="N13" s="2"/>
        <tr r="Q15" s="2"/>
        <tr r="Q19" s="2"/>
        <tr r="O22" s="2"/>
        <tr r="N25" s="2"/>
        <tr r="Q27" s="2"/>
        <tr r="O30" s="2"/>
        <tr r="O34" s="2"/>
        <tr r="N37" s="2"/>
        <tr r="Q39" s="2"/>
        <tr r="Q43" s="2"/>
        <tr r="Q47" s="2"/>
        <tr r="Q51" s="2"/>
        <tr r="Q55" s="2"/>
        <tr r="O60" s="2"/>
        <tr r="N7" s="2"/>
        <tr r="Q9" s="2"/>
        <tr r="O12" s="2"/>
        <tr r="N15" s="2"/>
        <tr r="Q17" s="2"/>
        <tr r="Q21" s="2"/>
        <tr r="Q25" s="2"/>
        <tr r="O28" s="2"/>
        <tr r="N31" s="2"/>
        <tr r="Q33" s="2"/>
        <tr r="O36" s="2"/>
        <tr r="N39" s="2"/>
        <tr r="Q41" s="2"/>
        <tr r="O44" s="2"/>
        <tr r="N47" s="2"/>
        <tr r="O48" s="2"/>
        <tr r="N51" s="2"/>
        <tr r="Q53" s="2"/>
        <tr r="Q58" s="2"/>
        <tr r="Q8" s="2"/>
        <tr r="O11" s="2"/>
        <tr r="N14" s="2"/>
        <tr r="O15" s="2"/>
        <tr r="N18" s="2"/>
        <tr r="O19" s="2"/>
        <tr r="N22" s="2"/>
        <tr r="O23" s="2"/>
        <tr r="N26" s="2"/>
        <tr r="Q28" s="2"/>
        <tr r="O31" s="2"/>
        <tr r="N34" s="2"/>
        <tr r="Q36" s="2"/>
        <tr r="O39" s="2"/>
        <tr r="N42" s="2"/>
        <tr r="O43" s="2"/>
        <tr r="N46" s="2"/>
        <tr r="O47" s="2"/>
        <tr r="N50" s="2"/>
        <tr r="O51" s="2"/>
        <tr r="O55" s="2"/>
        <tr r="Q59" s="2"/>
        <tr r="N9" s="2"/>
        <tr r="Q11" s="2"/>
        <tr r="O14" s="2"/>
        <tr r="N17" s="2"/>
        <tr r="O18" s="2"/>
        <tr r="N21" s="2"/>
        <tr r="Q23" s="2"/>
        <tr r="O26" s="2"/>
        <tr r="N29" s="2"/>
        <tr r="Q31" s="2"/>
        <tr r="N33" s="2"/>
        <tr r="Q35" s="2"/>
        <tr r="O38" s="2"/>
        <tr r="N41" s="2"/>
        <tr r="O42" s="2"/>
        <tr r="N45" s="2"/>
        <tr r="O46" s="2"/>
        <tr r="N49" s="2"/>
        <tr r="O50" s="2"/>
        <tr r="N53" s="2"/>
        <tr r="O54" s="2"/>
        <tr r="Q57" s="2"/>
        <tr r="P57" s="2"/>
        <tr r="Q6" s="2"/>
        <tr r="N8" s="2"/>
        <tr r="O9" s="2"/>
        <tr r="N12" s="2"/>
        <tr r="O13" s="2"/>
        <tr r="N16" s="2"/>
        <tr r="O17" s="2"/>
        <tr r="N20" s="2"/>
        <tr r="O21" s="2"/>
        <tr r="N24" s="2"/>
        <tr r="O25" s="2"/>
        <tr r="N28" s="2"/>
        <tr r="O29" s="2"/>
        <tr r="N32" s="2"/>
        <tr r="O33" s="2"/>
        <tr r="N36" s="2"/>
        <tr r="O37" s="2"/>
        <tr r="N40" s="2"/>
        <tr r="O41" s="2"/>
        <tr r="N44" s="2"/>
        <tr r="O45" s="2"/>
        <tr r="N48" s="2"/>
        <tr r="O49" s="2"/>
        <tr r="N52" s="2"/>
        <tr r="O53" s="2"/>
        <tr r="O56" s="2"/>
        <tr r="P58" s="2"/>
        <tr r="O61" s="2"/>
        <tr r="P61" s="2"/>
        <tr r="O63" s="2"/>
        <tr r="O59" s="2"/>
        <tr r="P60" s="2"/>
        <tr r="P7" s="2"/>
        <tr r="P8" s="2"/>
        <tr r="P9" s="2"/>
        <tr r="P10" s="2"/>
        <tr r="P11" s="2"/>
        <tr r="P12" s="2"/>
        <tr r="P13" s="2"/>
        <tr r="P14" s="2"/>
        <tr r="P15" s="2"/>
        <tr r="P16" s="2"/>
        <tr r="P17" s="2"/>
        <tr r="P18" s="2"/>
        <tr r="P19" s="2"/>
        <tr r="P20" s="2"/>
        <tr r="P21" s="2"/>
        <tr r="P22" s="2"/>
        <tr r="P23" s="2"/>
        <tr r="P24" s="2"/>
        <tr r="P25" s="2"/>
        <tr r="P26" s="2"/>
        <tr r="P27" s="2"/>
        <tr r="P28" s="2"/>
        <tr r="P29" s="2"/>
        <tr r="P30" s="2"/>
        <tr r="P31" s="2"/>
        <tr r="P32" s="2"/>
        <tr r="P33" s="2"/>
        <tr r="P34" s="2"/>
        <tr r="P35" s="2"/>
        <tr r="P36" s="2"/>
        <tr r="P37" s="2"/>
        <tr r="P38" s="2"/>
        <tr r="P39" s="2"/>
        <tr r="P40" s="2"/>
        <tr r="P41" s="2"/>
        <tr r="P42" s="2"/>
        <tr r="P43" s="2"/>
        <tr r="P44" s="2"/>
        <tr r="P45" s="2"/>
        <tr r="P46" s="2"/>
        <tr r="P47" s="2"/>
        <tr r="P48" s="2"/>
        <tr r="P49" s="2"/>
        <tr r="P50" s="2"/>
        <tr r="P51" s="2"/>
        <tr r="P52" s="2"/>
        <tr r="P53" s="2"/>
        <tr r="P54" s="2"/>
        <tr r="P55" s="2"/>
        <tr r="O58" s="2"/>
        <tr r="P59" s="2"/>
        <tr r="O62" s="2"/>
        <tr r="P63" s="2"/>
        <tr r="N56" s="2"/>
        <tr r="N57" s="2"/>
        <tr r="N58" s="2"/>
        <tr r="N59" s="2"/>
        <tr r="N60" s="2"/>
        <tr r="N61" s="2"/>
        <tr r="N62" s="2"/>
        <tr r="N63" s="2"/>
        <tr r="AE30" s="2"/>
        <tr r="AE30" s="2"/>
        <tr r="AD30" s="2"/>
        <tr r="AD30" s="2"/>
        <tr r="AC30" s="2"/>
        <tr r="AC30" s="2"/>
        <tr r="AB30" s="2"/>
        <tr r="AB30" s="2"/>
        <tr r="AA30" s="2"/>
        <tr r="AA30" s="2"/>
        <tr r="Z30" s="2"/>
        <tr r="Z30" s="2"/>
        <tr r="Y30" s="2"/>
        <tr r="Y30" s="2"/>
        <tr r="X30" s="2"/>
        <tr r="X30" s="2"/>
        <tr r="W30" s="2"/>
        <tr r="W30" s="2"/>
        <tr r="V30" s="2"/>
        <tr r="V30" s="2"/>
        <tr r="U30" s="2"/>
        <tr r="U30" s="2"/>
        <tr r="T30" s="2"/>
        <tr r="T30" s="2"/>
        <tr r="S30" s="2"/>
        <tr r="AE29" s="2"/>
        <tr r="AE29" s="2"/>
        <tr r="AD29" s="2"/>
        <tr r="AD29" s="2"/>
        <tr r="AC29" s="2"/>
        <tr r="AC29" s="2"/>
        <tr r="AB29" s="2"/>
        <tr r="AB29" s="2"/>
        <tr r="AA29" s="2"/>
        <tr r="AA29" s="2"/>
        <tr r="Z29" s="2"/>
        <tr r="Z29" s="2"/>
        <tr r="Y29" s="2"/>
        <tr r="Y29" s="2"/>
        <tr r="X29" s="2"/>
        <tr r="X29" s="2"/>
        <tr r="W29" s="2"/>
        <tr r="W29" s="2"/>
        <tr r="V29" s="2"/>
        <tr r="V29" s="2"/>
        <tr r="U29" s="2"/>
        <tr r="U29" s="2"/>
        <tr r="T29" s="2"/>
        <tr r="T29" s="2"/>
        <tr r="S29" s="2"/>
        <tr r="AE28" s="2"/>
        <tr r="AE28" s="2"/>
        <tr r="AD28" s="2"/>
        <tr r="AD28" s="2"/>
        <tr r="AC28" s="2"/>
        <tr r="AC28" s="2"/>
        <tr r="AB28" s="2"/>
        <tr r="AB28" s="2"/>
        <tr r="AA28" s="2"/>
        <tr r="AA28" s="2"/>
        <tr r="Z28" s="2"/>
        <tr r="Z28" s="2"/>
        <tr r="Y28" s="2"/>
        <tr r="Y28" s="2"/>
        <tr r="X28" s="2"/>
        <tr r="X28" s="2"/>
        <tr r="W28" s="2"/>
        <tr r="W28" s="2"/>
        <tr r="V28" s="2"/>
        <tr r="V28" s="2"/>
        <tr r="U28" s="2"/>
        <tr r="U28" s="2"/>
        <tr r="T28" s="2"/>
        <tr r="T28" s="2"/>
        <tr r="S28" s="2"/>
        <tr r="AE27" s="2"/>
        <tr r="AE27" s="2"/>
        <tr r="AD27" s="2"/>
        <tr r="AD27" s="2"/>
        <tr r="AC27" s="2"/>
        <tr r="AC27" s="2"/>
        <tr r="AB27" s="2"/>
        <tr r="AB27" s="2"/>
        <tr r="AA27" s="2"/>
        <tr r="AA27" s="2"/>
        <tr r="Z27" s="2"/>
        <tr r="Z27" s="2"/>
        <tr r="Y27" s="2"/>
        <tr r="Y27" s="2"/>
        <tr r="X27" s="2"/>
        <tr r="X27" s="2"/>
        <tr r="W27" s="2"/>
        <tr r="W27" s="2"/>
        <tr r="V27" s="2"/>
        <tr r="V27" s="2"/>
        <tr r="U27" s="2"/>
        <tr r="U27" s="2"/>
        <tr r="T27" s="2"/>
        <tr r="T27" s="2"/>
        <tr r="S27" s="2"/>
        <tr r="AE26" s="2"/>
        <tr r="AE26" s="2"/>
        <tr r="AD26" s="2"/>
        <tr r="AD26" s="2"/>
        <tr r="AC26" s="2"/>
        <tr r="AC26" s="2"/>
        <tr r="AB26" s="2"/>
        <tr r="AB26" s="2"/>
        <tr r="AA26" s="2"/>
        <tr r="AA26" s="2"/>
        <tr r="Z26" s="2"/>
        <tr r="Z26" s="2"/>
        <tr r="Y26" s="2"/>
        <tr r="Y26" s="2"/>
        <tr r="X26" s="2"/>
        <tr r="X26" s="2"/>
        <tr r="W26" s="2"/>
        <tr r="W26" s="2"/>
        <tr r="V26" s="2"/>
        <tr r="V26" s="2"/>
        <tr r="U26" s="2"/>
        <tr r="U26" s="2"/>
        <tr r="T26" s="2"/>
        <tr r="T26" s="2"/>
        <tr r="S26" s="2"/>
        <tr r="AE25" s="2"/>
        <tr r="AE25" s="2"/>
        <tr r="AD25" s="2"/>
        <tr r="AD25" s="2"/>
        <tr r="AC25" s="2"/>
        <tr r="AC25" s="2"/>
        <tr r="AB25" s="2"/>
        <tr r="AB25" s="2"/>
        <tr r="AA25" s="2"/>
        <tr r="AA25" s="2"/>
        <tr r="Z25" s="2"/>
        <tr r="Z25" s="2"/>
        <tr r="Y25" s="2"/>
        <tr r="Y25" s="2"/>
        <tr r="X25" s="2"/>
        <tr r="X25" s="2"/>
        <tr r="W25" s="2"/>
        <tr r="W25" s="2"/>
        <tr r="V25" s="2"/>
        <tr r="V25" s="2"/>
        <tr r="U25" s="2"/>
        <tr r="U25" s="2"/>
        <tr r="T25" s="2"/>
        <tr r="T25" s="2"/>
        <tr r="S25" s="2"/>
        <tr r="AE24" s="2"/>
        <tr r="AE24" s="2"/>
        <tr r="AD24" s="2"/>
        <tr r="AD24" s="2"/>
        <tr r="AC24" s="2"/>
        <tr r="AC24" s="2"/>
        <tr r="AB24" s="2"/>
        <tr r="AB24" s="2"/>
        <tr r="AA24" s="2"/>
        <tr r="AA24" s="2"/>
        <tr r="Z24" s="2"/>
        <tr r="Z24" s="2"/>
        <tr r="Y24" s="2"/>
        <tr r="Y24" s="2"/>
        <tr r="X24" s="2"/>
        <tr r="X24" s="2"/>
        <tr r="W24" s="2"/>
        <tr r="W24" s="2"/>
        <tr r="V24" s="2"/>
        <tr r="V24" s="2"/>
        <tr r="U24" s="2"/>
        <tr r="U24" s="2"/>
        <tr r="T24" s="2"/>
        <tr r="T24" s="2"/>
        <tr r="S24" s="2"/>
        <tr r="AE23" s="2"/>
        <tr r="AE23" s="2"/>
        <tr r="AD23" s="2"/>
        <tr r="AD23" s="2"/>
        <tr r="AC23" s="2"/>
        <tr r="AC23" s="2"/>
        <tr r="AB23" s="2"/>
        <tr r="AB23" s="2"/>
        <tr r="AA23" s="2"/>
        <tr r="AA23" s="2"/>
        <tr r="Z23" s="2"/>
        <tr r="Z23" s="2"/>
        <tr r="Y23" s="2"/>
        <tr r="Y23" s="2"/>
        <tr r="X23" s="2"/>
        <tr r="X23" s="2"/>
        <tr r="W23" s="2"/>
        <tr r="W23" s="2"/>
        <tr r="V23" s="2"/>
        <tr r="V23" s="2"/>
        <tr r="U23" s="2"/>
        <tr r="U23" s="2"/>
        <tr r="T23" s="2"/>
        <tr r="T23" s="2"/>
        <tr r="S23" s="2"/>
        <tr r="AE22" s="2"/>
        <tr r="AE22" s="2"/>
        <tr r="AD22" s="2"/>
        <tr r="AD22" s="2"/>
        <tr r="AC22" s="2"/>
        <tr r="AC22" s="2"/>
        <tr r="AB22" s="2"/>
        <tr r="AB22" s="2"/>
        <tr r="AA22" s="2"/>
        <tr r="AA22" s="2"/>
        <tr r="Z22" s="2"/>
        <tr r="Z22" s="2"/>
        <tr r="Y22" s="2"/>
        <tr r="Y22" s="2"/>
        <tr r="X22" s="2"/>
        <tr r="X22" s="2"/>
        <tr r="W22" s="2"/>
        <tr r="W22" s="2"/>
        <tr r="V22" s="2"/>
        <tr r="V22" s="2"/>
        <tr r="U22" s="2"/>
        <tr r="U22" s="2"/>
        <tr r="T22" s="2"/>
        <tr r="T22" s="2"/>
        <tr r="S22" s="2"/>
        <tr r="AE21" s="2"/>
        <tr r="AE21" s="2"/>
        <tr r="AD21" s="2"/>
        <tr r="AD21" s="2"/>
        <tr r="AC21" s="2"/>
        <tr r="AC21" s="2"/>
        <tr r="AB21" s="2"/>
        <tr r="AB21" s="2"/>
        <tr r="AA21" s="2"/>
        <tr r="AA21" s="2"/>
        <tr r="Z21" s="2"/>
        <tr r="Z21" s="2"/>
        <tr r="Y21" s="2"/>
        <tr r="Y21" s="2"/>
        <tr r="X21" s="2"/>
        <tr r="X21" s="2"/>
        <tr r="W21" s="2"/>
        <tr r="W21" s="2"/>
        <tr r="V21" s="2"/>
        <tr r="V21" s="2"/>
        <tr r="U21" s="2"/>
        <tr r="U21" s="2"/>
        <tr r="T21" s="2"/>
        <tr r="T21" s="2"/>
        <tr r="S21" s="2"/>
        <tr r="AE20" s="2"/>
        <tr r="AD20" s="2"/>
        <tr r="AC20" s="2"/>
        <tr r="AB20" s="2"/>
        <tr r="AA20" s="2"/>
        <tr r="Z20" s="2"/>
        <tr r="Y20" s="2"/>
        <tr r="X20" s="2"/>
        <tr r="W20" s="2"/>
        <tr r="V20" s="2"/>
        <tr r="U20" s="2"/>
        <tr r="T20" s="2"/>
        <tr r="AE18" s="2"/>
        <tr r="AE18" s="2"/>
        <tr r="AE18" s="2"/>
        <tr r="AE18" s="2"/>
        <tr r="AD18" s="2"/>
        <tr r="AD18" s="2"/>
        <tr r="AD18" s="2"/>
        <tr r="AD18" s="2"/>
        <tr r="AC18" s="2"/>
        <tr r="AC18" s="2"/>
        <tr r="AC18" s="2"/>
        <tr r="AC18" s="2"/>
        <tr r="AB18" s="2"/>
        <tr r="AB18" s="2"/>
        <tr r="AB18" s="2"/>
        <tr r="AB18" s="2"/>
        <tr r="AA18" s="2"/>
        <tr r="AA18" s="2"/>
        <tr r="AA18" s="2"/>
        <tr r="AA18" s="2"/>
        <tr r="Z18" s="2"/>
        <tr r="Z18" s="2"/>
        <tr r="Z18" s="2"/>
        <tr r="Z18" s="2"/>
        <tr r="Y18" s="2"/>
        <tr r="Y18" s="2"/>
        <tr r="Y18" s="2"/>
        <tr r="Y18" s="2"/>
        <tr r="X18" s="2"/>
        <tr r="X18" s="2"/>
        <tr r="X18" s="2"/>
        <tr r="X18" s="2"/>
        <tr r="W18" s="2"/>
        <tr r="W18" s="2"/>
        <tr r="W18" s="2"/>
        <tr r="W18" s="2"/>
        <tr r="V18" s="2"/>
        <tr r="V18" s="2"/>
        <tr r="V18" s="2"/>
        <tr r="V18" s="2"/>
        <tr r="U18" s="2"/>
        <tr r="U18" s="2"/>
        <tr r="U18" s="2"/>
        <tr r="U18" s="2"/>
        <tr r="T18" s="2"/>
        <tr r="T18" s="2"/>
        <tr r="AE17" s="2"/>
        <tr r="AE17" s="2"/>
        <tr r="AE17" s="2"/>
        <tr r="AE17" s="2"/>
        <tr r="AD17" s="2"/>
        <tr r="AD17" s="2"/>
        <tr r="AD17" s="2"/>
        <tr r="AD17" s="2"/>
        <tr r="AC17" s="2"/>
        <tr r="AC17" s="2"/>
        <tr r="AC17" s="2"/>
        <tr r="AC17" s="2"/>
        <tr r="AB17" s="2"/>
        <tr r="AB17" s="2"/>
        <tr r="AB17" s="2"/>
        <tr r="AB17" s="2"/>
        <tr r="AA17" s="2"/>
        <tr r="AA17" s="2"/>
        <tr r="AA17" s="2"/>
        <tr r="AA17" s="2"/>
        <tr r="Z17" s="2"/>
        <tr r="Z17" s="2"/>
        <tr r="Z17" s="2"/>
        <tr r="Z17" s="2"/>
        <tr r="Y17" s="2"/>
        <tr r="Y17" s="2"/>
        <tr r="Y17" s="2"/>
        <tr r="Y17" s="2"/>
        <tr r="X17" s="2"/>
        <tr r="X17" s="2"/>
        <tr r="X17" s="2"/>
        <tr r="X17" s="2"/>
        <tr r="W17" s="2"/>
        <tr r="W17" s="2"/>
        <tr r="W17" s="2"/>
        <tr r="W17" s="2"/>
        <tr r="V17" s="2"/>
        <tr r="V17" s="2"/>
        <tr r="V17" s="2"/>
        <tr r="V17" s="2"/>
        <tr r="U17" s="2"/>
        <tr r="U17" s="2"/>
        <tr r="U17" s="2"/>
        <tr r="U17" s="2"/>
        <tr r="T17" s="2"/>
        <tr r="T17" s="2"/>
        <tr r="S17" s="2"/>
        <tr r="AE16" s="2"/>
        <tr r="AE16" s="2"/>
        <tr r="AE16" s="2"/>
        <tr r="AE16" s="2"/>
        <tr r="AD16" s="2"/>
        <tr r="AD16" s="2"/>
        <tr r="AD16" s="2"/>
        <tr r="AD16" s="2"/>
        <tr r="AC16" s="2"/>
        <tr r="AC16" s="2"/>
        <tr r="AC16" s="2"/>
        <tr r="AC16" s="2"/>
        <tr r="AB16" s="2"/>
        <tr r="AB16" s="2"/>
        <tr r="AB16" s="2"/>
        <tr r="AB16" s="2"/>
        <tr r="AA16" s="2"/>
        <tr r="AA16" s="2"/>
        <tr r="AA16" s="2"/>
        <tr r="AA16" s="2"/>
        <tr r="Z16" s="2"/>
        <tr r="Z16" s="2"/>
        <tr r="Z16" s="2"/>
        <tr r="Z16" s="2"/>
        <tr r="Y16" s="2"/>
        <tr r="Y16" s="2"/>
        <tr r="Y16" s="2"/>
        <tr r="Y16" s="2"/>
        <tr r="X16" s="2"/>
        <tr r="X16" s="2"/>
        <tr r="X16" s="2"/>
        <tr r="X16" s="2"/>
        <tr r="W16" s="2"/>
        <tr r="W16" s="2"/>
        <tr r="W16" s="2"/>
        <tr r="W16" s="2"/>
        <tr r="V16" s="2"/>
        <tr r="V16" s="2"/>
        <tr r="V16" s="2"/>
        <tr r="V16" s="2"/>
        <tr r="U16" s="2"/>
        <tr r="U16" s="2"/>
        <tr r="U16" s="2"/>
        <tr r="U16" s="2"/>
        <tr r="T16" s="2"/>
        <tr r="T16" s="2"/>
        <tr r="S16" s="2"/>
        <tr r="AE15" s="2"/>
        <tr r="AE15" s="2"/>
        <tr r="AE15" s="2"/>
        <tr r="AE15" s="2"/>
        <tr r="AD15" s="2"/>
        <tr r="AD15" s="2"/>
        <tr r="AD15" s="2"/>
        <tr r="AD15" s="2"/>
        <tr r="AC15" s="2"/>
        <tr r="AC15" s="2"/>
        <tr r="AC15" s="2"/>
        <tr r="AC15" s="2"/>
        <tr r="AB15" s="2"/>
        <tr r="AB15" s="2"/>
        <tr r="AB15" s="2"/>
        <tr r="AB15" s="2"/>
        <tr r="AA15" s="2"/>
        <tr r="AA15" s="2"/>
        <tr r="AA15" s="2"/>
        <tr r="AA15" s="2"/>
        <tr r="Z15" s="2"/>
        <tr r="Z15" s="2"/>
        <tr r="Z15" s="2"/>
        <tr r="Z15" s="2"/>
        <tr r="Y15" s="2"/>
        <tr r="Y15" s="2"/>
        <tr r="Y15" s="2"/>
        <tr r="Y15" s="2"/>
        <tr r="X15" s="2"/>
        <tr r="X15" s="2"/>
        <tr r="X15" s="2"/>
        <tr r="X15" s="2"/>
        <tr r="W15" s="2"/>
        <tr r="W15" s="2"/>
        <tr r="W15" s="2"/>
        <tr r="W15" s="2"/>
        <tr r="V15" s="2"/>
        <tr r="V15" s="2"/>
        <tr r="V15" s="2"/>
        <tr r="V15" s="2"/>
        <tr r="U15" s="2"/>
        <tr r="U15" s="2"/>
        <tr r="U15" s="2"/>
        <tr r="U15" s="2"/>
        <tr r="T15" s="2"/>
        <tr r="T15" s="2"/>
        <tr r="S15" s="2"/>
        <tr r="AE14" s="2"/>
        <tr r="AE14" s="2"/>
        <tr r="AE14" s="2"/>
        <tr r="AE14" s="2"/>
        <tr r="AD14" s="2"/>
        <tr r="AD14" s="2"/>
        <tr r="AD14" s="2"/>
        <tr r="AD14" s="2"/>
        <tr r="AC14" s="2"/>
        <tr r="AC14" s="2"/>
        <tr r="AC14" s="2"/>
        <tr r="AC14" s="2"/>
        <tr r="AB14" s="2"/>
        <tr r="AB14" s="2"/>
        <tr r="AB14" s="2"/>
        <tr r="AB14" s="2"/>
        <tr r="AA14" s="2"/>
        <tr r="AA14" s="2"/>
        <tr r="AA14" s="2"/>
        <tr r="AA14" s="2"/>
        <tr r="Z14" s="2"/>
        <tr r="Z14" s="2"/>
        <tr r="Z14" s="2"/>
        <tr r="Z14" s="2"/>
        <tr r="Y14" s="2"/>
        <tr r="Y14" s="2"/>
        <tr r="Y14" s="2"/>
        <tr r="Y14" s="2"/>
        <tr r="X14" s="2"/>
        <tr r="X14" s="2"/>
        <tr r="X14" s="2"/>
        <tr r="X14" s="2"/>
        <tr r="W14" s="2"/>
        <tr r="W14" s="2"/>
        <tr r="W14" s="2"/>
        <tr r="W14" s="2"/>
        <tr r="V14" s="2"/>
        <tr r="V14" s="2"/>
        <tr r="V14" s="2"/>
        <tr r="V14" s="2"/>
        <tr r="U14" s="2"/>
        <tr r="U14" s="2"/>
        <tr r="U14" s="2"/>
        <tr r="U14" s="2"/>
        <tr r="T14" s="2"/>
        <tr r="T14" s="2"/>
        <tr r="S14" s="2"/>
        <tr r="AE13" s="2"/>
        <tr r="AE13" s="2"/>
        <tr r="AE13" s="2"/>
        <tr r="AE13" s="2"/>
        <tr r="AD13" s="2"/>
        <tr r="AD13" s="2"/>
        <tr r="AD13" s="2"/>
        <tr r="AD13" s="2"/>
        <tr r="AC13" s="2"/>
        <tr r="AC13" s="2"/>
        <tr r="AC13" s="2"/>
        <tr r="AC13" s="2"/>
        <tr r="AB13" s="2"/>
        <tr r="AB13" s="2"/>
        <tr r="AB13" s="2"/>
        <tr r="AB13" s="2"/>
        <tr r="AA13" s="2"/>
        <tr r="AA13" s="2"/>
        <tr r="AA13" s="2"/>
        <tr r="AA13" s="2"/>
        <tr r="Z13" s="2"/>
        <tr r="Z13" s="2"/>
        <tr r="Z13" s="2"/>
        <tr r="Z13" s="2"/>
        <tr r="Y13" s="2"/>
        <tr r="Y13" s="2"/>
        <tr r="Y13" s="2"/>
        <tr r="Y13" s="2"/>
        <tr r="X13" s="2"/>
        <tr r="X13" s="2"/>
        <tr r="X13" s="2"/>
        <tr r="X13" s="2"/>
        <tr r="W13" s="2"/>
        <tr r="W13" s="2"/>
        <tr r="W13" s="2"/>
        <tr r="W13" s="2"/>
        <tr r="V13" s="2"/>
        <tr r="V13" s="2"/>
        <tr r="V13" s="2"/>
        <tr r="V13" s="2"/>
        <tr r="U13" s="2"/>
        <tr r="U13" s="2"/>
        <tr r="U13" s="2"/>
        <tr r="U13" s="2"/>
        <tr r="T13" s="2"/>
        <tr r="T13" s="2"/>
        <tr r="S13" s="2"/>
        <tr r="AE12" s="2"/>
        <tr r="AE12" s="2"/>
        <tr r="AE12" s="2"/>
        <tr r="AE12" s="2"/>
        <tr r="AD12" s="2"/>
        <tr r="AD12" s="2"/>
        <tr r="AD12" s="2"/>
        <tr r="AD12" s="2"/>
        <tr r="AC12" s="2"/>
        <tr r="AC12" s="2"/>
        <tr r="AC12" s="2"/>
        <tr r="AC12" s="2"/>
        <tr r="AB12" s="2"/>
        <tr r="AB12" s="2"/>
        <tr r="AB12" s="2"/>
        <tr r="AB12" s="2"/>
        <tr r="AA12" s="2"/>
        <tr r="AA12" s="2"/>
        <tr r="AA12" s="2"/>
        <tr r="AA12" s="2"/>
        <tr r="Z12" s="2"/>
        <tr r="Z12" s="2"/>
        <tr r="Z12" s="2"/>
        <tr r="Z12" s="2"/>
        <tr r="Y12" s="2"/>
        <tr r="Y12" s="2"/>
        <tr r="Y12" s="2"/>
        <tr r="Y12" s="2"/>
        <tr r="X12" s="2"/>
        <tr r="X12" s="2"/>
        <tr r="X12" s="2"/>
        <tr r="X12" s="2"/>
        <tr r="W12" s="2"/>
        <tr r="W12" s="2"/>
        <tr r="W12" s="2"/>
        <tr r="W12" s="2"/>
        <tr r="V12" s="2"/>
        <tr r="V12" s="2"/>
        <tr r="V12" s="2"/>
        <tr r="V12" s="2"/>
        <tr r="U12" s="2"/>
        <tr r="U12" s="2"/>
        <tr r="U12" s="2"/>
        <tr r="U12" s="2"/>
        <tr r="T12" s="2"/>
        <tr r="T12" s="2"/>
        <tr r="S12" s="2"/>
        <tr r="AE11" s="2"/>
        <tr r="AE11" s="2"/>
        <tr r="AE11" s="2"/>
        <tr r="AE11" s="2"/>
        <tr r="AD11" s="2"/>
        <tr r="AD11" s="2"/>
        <tr r="AD11" s="2"/>
        <tr r="AD11" s="2"/>
        <tr r="AC11" s="2"/>
        <tr r="AC11" s="2"/>
        <tr r="AC11" s="2"/>
        <tr r="AC11" s="2"/>
        <tr r="AB11" s="2"/>
        <tr r="AB11" s="2"/>
        <tr r="AB11" s="2"/>
        <tr r="AB11" s="2"/>
        <tr r="AA11" s="2"/>
        <tr r="AA11" s="2"/>
        <tr r="AA11" s="2"/>
        <tr r="AA11" s="2"/>
        <tr r="Z11" s="2"/>
        <tr r="Z11" s="2"/>
        <tr r="Z11" s="2"/>
        <tr r="Z11" s="2"/>
        <tr r="Y11" s="2"/>
        <tr r="Y11" s="2"/>
        <tr r="Y11" s="2"/>
        <tr r="Y11" s="2"/>
        <tr r="X11" s="2"/>
        <tr r="X11" s="2"/>
        <tr r="X11" s="2"/>
        <tr r="X11" s="2"/>
        <tr r="W11" s="2"/>
        <tr r="W11" s="2"/>
        <tr r="W11" s="2"/>
        <tr r="W11" s="2"/>
        <tr r="V11" s="2"/>
        <tr r="V11" s="2"/>
        <tr r="V11" s="2"/>
        <tr r="V11" s="2"/>
        <tr r="U11" s="2"/>
        <tr r="U11" s="2"/>
        <tr r="U11" s="2"/>
        <tr r="U11" s="2"/>
        <tr r="T11" s="2"/>
        <tr r="T11" s="2"/>
        <tr r="S11" s="2"/>
        <tr r="AE10" s="2"/>
        <tr r="AE10" s="2"/>
        <tr r="AE10" s="2"/>
        <tr r="AE10" s="2"/>
        <tr r="AD10" s="2"/>
        <tr r="AD10" s="2"/>
        <tr r="AD10" s="2"/>
        <tr r="AD10" s="2"/>
        <tr r="AC10" s="2"/>
        <tr r="AC10" s="2"/>
        <tr r="AC10" s="2"/>
        <tr r="AC10" s="2"/>
        <tr r="AB10" s="2"/>
        <tr r="AB10" s="2"/>
        <tr r="AB10" s="2"/>
        <tr r="AB10" s="2"/>
        <tr r="AA10" s="2"/>
        <tr r="AA10" s="2"/>
        <tr r="AA10" s="2"/>
        <tr r="AA10" s="2"/>
        <tr r="Z10" s="2"/>
        <tr r="Z10" s="2"/>
        <tr r="Z10" s="2"/>
        <tr r="Z10" s="2"/>
        <tr r="Y10" s="2"/>
        <tr r="Y10" s="2"/>
        <tr r="Y10" s="2"/>
        <tr r="Y10" s="2"/>
        <tr r="X10" s="2"/>
        <tr r="X10" s="2"/>
        <tr r="X10" s="2"/>
        <tr r="X10" s="2"/>
        <tr r="W10" s="2"/>
        <tr r="W10" s="2"/>
        <tr r="W10" s="2"/>
        <tr r="W10" s="2"/>
        <tr r="V10" s="2"/>
        <tr r="V10" s="2"/>
        <tr r="V10" s="2"/>
        <tr r="V10" s="2"/>
        <tr r="U10" s="2"/>
        <tr r="U10" s="2"/>
        <tr r="U10" s="2"/>
        <tr r="U10" s="2"/>
        <tr r="T10" s="2"/>
        <tr r="T10" s="2"/>
        <tr r="S10" s="2"/>
        <tr r="AE9" s="2"/>
        <tr r="AE9" s="2"/>
        <tr r="AE9" s="2"/>
        <tr r="AE9" s="2"/>
        <tr r="AD9" s="2"/>
        <tr r="AD9" s="2"/>
        <tr r="AD9" s="2"/>
        <tr r="AD9" s="2"/>
        <tr r="AC9" s="2"/>
        <tr r="AC9" s="2"/>
        <tr r="AC9" s="2"/>
        <tr r="AC9" s="2"/>
        <tr r="AB9" s="2"/>
        <tr r="AB9" s="2"/>
        <tr r="AB9" s="2"/>
        <tr r="AB9" s="2"/>
        <tr r="AA9" s="2"/>
        <tr r="AA9" s="2"/>
        <tr r="AA9" s="2"/>
        <tr r="AA9" s="2"/>
        <tr r="Z9" s="2"/>
        <tr r="Z9" s="2"/>
        <tr r="Z9" s="2"/>
        <tr r="Z9" s="2"/>
        <tr r="Y9" s="2"/>
        <tr r="Y9" s="2"/>
        <tr r="Y9" s="2"/>
        <tr r="Y9" s="2"/>
        <tr r="X9" s="2"/>
        <tr r="X9" s="2"/>
        <tr r="X9" s="2"/>
        <tr r="X9" s="2"/>
        <tr r="W9" s="2"/>
        <tr r="W9" s="2"/>
        <tr r="W9" s="2"/>
        <tr r="W9" s="2"/>
        <tr r="V9" s="2"/>
        <tr r="V9" s="2"/>
        <tr r="V9" s="2"/>
        <tr r="V9" s="2"/>
        <tr r="U9" s="2"/>
        <tr r="U9" s="2"/>
        <tr r="U9" s="2"/>
        <tr r="U9" s="2"/>
        <tr r="T9" s="2"/>
        <tr r="T9" s="2"/>
        <tr r="S9" s="2"/>
        <tr r="AE8" s="2"/>
        <tr r="AE8" s="2"/>
        <tr r="AE8" s="2"/>
        <tr r="AE8" s="2"/>
        <tr r="AD8" s="2"/>
        <tr r="AD8" s="2"/>
        <tr r="AD8" s="2"/>
        <tr r="AD8" s="2"/>
        <tr r="AC8" s="2"/>
        <tr r="AC8" s="2"/>
        <tr r="AC8" s="2"/>
        <tr r="AC8" s="2"/>
        <tr r="AB8" s="2"/>
        <tr r="AB8" s="2"/>
        <tr r="AB8" s="2"/>
        <tr r="AB8" s="2"/>
        <tr r="AA8" s="2"/>
        <tr r="AA8" s="2"/>
        <tr r="AA8" s="2"/>
        <tr r="AA8" s="2"/>
        <tr r="Z8" s="2"/>
        <tr r="Z8" s="2"/>
        <tr r="Z8" s="2"/>
        <tr r="Z8" s="2"/>
        <tr r="Y8" s="2"/>
        <tr r="Y8" s="2"/>
        <tr r="Y8" s="2"/>
        <tr r="Y8" s="2"/>
        <tr r="X8" s="2"/>
        <tr r="X8" s="2"/>
        <tr r="X8" s="2"/>
        <tr r="X8" s="2"/>
        <tr r="W8" s="2"/>
        <tr r="W8" s="2"/>
        <tr r="W8" s="2"/>
        <tr r="W8" s="2"/>
        <tr r="V8" s="2"/>
        <tr r="V8" s="2"/>
        <tr r="V8" s="2"/>
        <tr r="V8" s="2"/>
        <tr r="U8" s="2"/>
        <tr r="U8" s="2"/>
        <tr r="U8" s="2"/>
        <tr r="U8" s="2"/>
        <tr r="T8" s="2"/>
        <tr r="T8" s="2"/>
        <tr r="S8" s="2"/>
        <tr r="AE7" s="2"/>
        <tr r="AD7" s="2"/>
        <tr r="AC7" s="2"/>
        <tr r="AB7" s="2"/>
        <tr r="AA7" s="2"/>
        <tr r="Z7" s="2"/>
        <tr r="Y7" s="2"/>
        <tr r="X7" s="2"/>
        <tr r="W7" s="2"/>
        <tr r="V7" s="2"/>
        <tr r="U7" s="2"/>
        <tr r="T7" s="2"/>
        <tr r="AL7" s="2"/>
        <tr r="AX7" s="2"/>
        <tr r="AH8" s="2"/>
        <tr r="AI7" s="2"/>
        <tr r="AM7" s="2"/>
        <tr r="AQ7" s="2"/>
        <tr r="AU7" s="2"/>
        <tr r="AY7" s="2"/>
        <tr r="BC7" s="2"/>
        <tr r="BG7" s="2"/>
        <tr r="BK7" s="2"/>
        <tr r="AH9" s="2"/>
        <tr r="AH13" s="2"/>
        <tr r="AH6" s="2"/>
        <tr r="AT7" s="2"/>
        <tr r="BB7" s="2"/>
        <tr r="BJ7" s="2"/>
        <tr r="AH12" s="2"/>
        <tr r="AJ7" s="2"/>
        <tr r="AN7" s="2"/>
        <tr r="AR7" s="2"/>
        <tr r="AV7" s="2"/>
        <tr r="AZ7" s="2"/>
        <tr r="BD7" s="2"/>
        <tr r="BH7" s="2"/>
        <tr r="BL7" s="2"/>
        <tr r="AH10" s="2"/>
        <tr r="AP7" s="2"/>
        <tr r="BF7" s="2"/>
        <tr r="AK7" s="2"/>
        <tr r="AO7" s="2"/>
        <tr r="AS7" s="2"/>
        <tr r="AW7" s="2"/>
        <tr r="BA7" s="2"/>
        <tr r="BE7" s="2"/>
        <tr r="BI7" s="2"/>
        <tr r="BM7" s="2"/>
        <tr r="AH11" s="2"/>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6.xml"/><Relationship Id="rId21" Type="http://schemas.microsoft.com/office/2007/relationships/slicerCache" Target="slicerCaches/slicerCache3.xml"/><Relationship Id="rId42" Type="http://schemas.openxmlformats.org/officeDocument/2006/relationships/customXml" Target="../customXml/item9.xml"/><Relationship Id="rId47" Type="http://schemas.openxmlformats.org/officeDocument/2006/relationships/customXml" Target="../customXml/item14.xml"/><Relationship Id="rId63" Type="http://schemas.openxmlformats.org/officeDocument/2006/relationships/customXml" Target="../customXml/item30.xml"/><Relationship Id="rId68" Type="http://schemas.openxmlformats.org/officeDocument/2006/relationships/customXml" Target="../customXml/item35.xml"/><Relationship Id="rId7" Type="http://schemas.openxmlformats.org/officeDocument/2006/relationships/pivotCacheDefinition" Target="pivotCache/pivotCacheDefinition1.xml"/><Relationship Id="rId71" Type="http://schemas.openxmlformats.org/officeDocument/2006/relationships/volatileDependencies" Target="volatileDependencies.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styles" Target="styles.xml"/><Relationship Id="rId11" Type="http://schemas.openxmlformats.org/officeDocument/2006/relationships/pivotCacheDefinition" Target="pivotCache/pivotCacheDefinition5.xml"/><Relationship Id="rId24" Type="http://schemas.openxmlformats.org/officeDocument/2006/relationships/pivotCacheDefinition" Target="pivotCache/pivotCacheDefinition13.xml"/><Relationship Id="rId32" Type="http://schemas.openxmlformats.org/officeDocument/2006/relationships/powerPivotData" Target="model/item.data"/><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3" Type="http://schemas.openxmlformats.org/officeDocument/2006/relationships/customXml" Target="../customXml/item20.xml"/><Relationship Id="rId58" Type="http://schemas.openxmlformats.org/officeDocument/2006/relationships/customXml" Target="../customXml/item25.xml"/><Relationship Id="rId66" Type="http://schemas.openxmlformats.org/officeDocument/2006/relationships/customXml" Target="../customXml/item33.xml"/><Relationship Id="rId5" Type="http://schemas.openxmlformats.org/officeDocument/2006/relationships/worksheet" Target="worksheets/sheet5.xml"/><Relationship Id="rId61" Type="http://schemas.openxmlformats.org/officeDocument/2006/relationships/customXml" Target="../customXml/item28.xml"/><Relationship Id="rId19" Type="http://schemas.microsoft.com/office/2007/relationships/slicerCache" Target="slicerCaches/slicerCache1.xml"/><Relationship Id="rId14" Type="http://schemas.openxmlformats.org/officeDocument/2006/relationships/pivotCacheDefinition" Target="pivotCache/pivotCacheDefinition8.xml"/><Relationship Id="rId22" Type="http://schemas.microsoft.com/office/2007/relationships/slicerCache" Target="slicerCaches/slicerCache4.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69" Type="http://schemas.openxmlformats.org/officeDocument/2006/relationships/customXml" Target="../customXml/item36.xml"/><Relationship Id="rId8" Type="http://schemas.openxmlformats.org/officeDocument/2006/relationships/pivotCacheDefinition" Target="pivotCache/pivotCacheDefinition2.xml"/><Relationship Id="rId51" Type="http://schemas.openxmlformats.org/officeDocument/2006/relationships/customXml" Target="../customXml/item18.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microsoft.com/office/2011/relationships/timelineCache" Target="timelineCaches/timelineCache1.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67" Type="http://schemas.openxmlformats.org/officeDocument/2006/relationships/customXml" Target="../customXml/item34.xml"/><Relationship Id="rId20" Type="http://schemas.microsoft.com/office/2007/relationships/slicerCache" Target="slicerCaches/slicerCache2.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70" Type="http://schemas.openxmlformats.org/officeDocument/2006/relationships/customXml" Target="../customXml/item3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microsoft.com/office/2007/relationships/slicerCache" Target="slicerCaches/slicerCache5.xml"/><Relationship Id="rId28" Type="http://schemas.openxmlformats.org/officeDocument/2006/relationships/connections" Target="connections.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pivotCacheDefinition" Target="pivotCache/pivotCacheDefinition4.xml"/><Relationship Id="rId31" Type="http://schemas.openxmlformats.org/officeDocument/2006/relationships/sheetMetadata" Target="metadata.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39" Type="http://schemas.openxmlformats.org/officeDocument/2006/relationships/customXml" Target="../customXml/item6.xml"/><Relationship Id="rId34" Type="http://schemas.openxmlformats.org/officeDocument/2006/relationships/customXml" Target="../customXml/item1.xml"/><Relationship Id="rId50" Type="http://schemas.openxmlformats.org/officeDocument/2006/relationships/customXml" Target="../customXml/item17.xml"/><Relationship Id="rId55"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Example.xlsx]Data!PivotTable4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KPI Month Over Month Growth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a:solidFill>
                <a:schemeClr val="accent1">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a:solidFill>
                <a:schemeClr val="accent2">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a:solidFill>
                <a:schemeClr val="accent3">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Data!$T$35</c:f>
              <c:strCache>
                <c:ptCount val="1"/>
                <c:pt idx="0">
                  <c:v>Total 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Data!$S$36:$S$47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Data!$T$36:$T$47</c:f>
              <c:numCache>
                <c:formatCode>0.00%</c:formatCode>
                <c:ptCount val="12"/>
                <c:pt idx="1">
                  <c:v>0.63606621252902051</c:v>
                </c:pt>
                <c:pt idx="2">
                  <c:v>-0.28717744862228817</c:v>
                </c:pt>
                <c:pt idx="3">
                  <c:v>0.18708648998113717</c:v>
                </c:pt>
                <c:pt idx="4">
                  <c:v>-1.1093494526039475E-2</c:v>
                </c:pt>
                <c:pt idx="5">
                  <c:v>-1.5110326695127352E-2</c:v>
                </c:pt>
                <c:pt idx="6">
                  <c:v>2.4531602699480626E-2</c:v>
                </c:pt>
                <c:pt idx="7">
                  <c:v>2.7297131792628923E-2</c:v>
                </c:pt>
                <c:pt idx="8">
                  <c:v>-0.11763411489509057</c:v>
                </c:pt>
                <c:pt idx="9">
                  <c:v>0.13204283025216559</c:v>
                </c:pt>
                <c:pt idx="10">
                  <c:v>1.8313547276492242E-2</c:v>
                </c:pt>
                <c:pt idx="11">
                  <c:v>-0.32858441232622843</c:v>
                </c:pt>
              </c:numCache>
            </c:numRef>
          </c:val>
          <c:extLst>
            <c:ext xmlns:c16="http://schemas.microsoft.com/office/drawing/2014/chart" uri="{C3380CC4-5D6E-409C-BE32-E72D297353CC}">
              <c16:uniqueId val="{00000000-40E3-45AD-9B84-87D769E65A92}"/>
            </c:ext>
          </c:extLst>
        </c:ser>
        <c:ser>
          <c:idx val="1"/>
          <c:order val="1"/>
          <c:tx>
            <c:strRef>
              <c:f>Data!$U$35</c:f>
              <c:strCache>
                <c:ptCount val="1"/>
                <c:pt idx="0">
                  <c:v>Total Contracted Hours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Data!$S$36:$S$47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Data!$U$36:$U$47</c:f>
              <c:numCache>
                <c:formatCode>0.00%</c:formatCode>
                <c:ptCount val="12"/>
                <c:pt idx="1">
                  <c:v>0.62072252406824902</c:v>
                </c:pt>
                <c:pt idx="2">
                  <c:v>-0.27883314709168971</c:v>
                </c:pt>
                <c:pt idx="3">
                  <c:v>0.18047626814549014</c:v>
                </c:pt>
                <c:pt idx="4">
                  <c:v>-9.6718480138169253E-3</c:v>
                </c:pt>
                <c:pt idx="5">
                  <c:v>-1.2207882804325079E-2</c:v>
                </c:pt>
                <c:pt idx="6">
                  <c:v>1.8361581920903956E-2</c:v>
                </c:pt>
                <c:pt idx="7">
                  <c:v>3.044382801664355E-2</c:v>
                </c:pt>
                <c:pt idx="8">
                  <c:v>-0.11185140318998586</c:v>
                </c:pt>
                <c:pt idx="9">
                  <c:v>0.12419489277866182</c:v>
                </c:pt>
                <c:pt idx="10">
                  <c:v>1.7659746562415746E-2</c:v>
                </c:pt>
                <c:pt idx="11">
                  <c:v>-0.3230229169426414</c:v>
                </c:pt>
              </c:numCache>
            </c:numRef>
          </c:val>
          <c:extLst>
            <c:ext xmlns:c16="http://schemas.microsoft.com/office/drawing/2014/chart" uri="{C3380CC4-5D6E-409C-BE32-E72D297353CC}">
              <c16:uniqueId val="{00000001-40E3-45AD-9B84-87D769E65A92}"/>
            </c:ext>
          </c:extLst>
        </c:ser>
        <c:ser>
          <c:idx val="2"/>
          <c:order val="2"/>
          <c:tx>
            <c:strRef>
              <c:f>Data!$V$35</c:f>
              <c:strCache>
                <c:ptCount val="1"/>
                <c:pt idx="0">
                  <c:v>Revenue Per Contracted Hour</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Data!$S$36:$S$47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Data!$V$36:$V$47</c:f>
              <c:numCache>
                <c:formatCode>0.00%</c:formatCode>
                <c:ptCount val="12"/>
                <c:pt idx="1">
                  <c:v>9.4660018787485235E-3</c:v>
                </c:pt>
                <c:pt idx="2">
                  <c:v>-1.1570386390289364E-2</c:v>
                </c:pt>
                <c:pt idx="3">
                  <c:v>5.5994440618003377E-3</c:v>
                </c:pt>
                <c:pt idx="4">
                  <c:v>-1.4357358797597761E-3</c:v>
                </c:pt>
                <c:pt idx="5">
                  <c:v>-2.9369792385950618E-3</c:v>
                </c:pt>
                <c:pt idx="6">
                  <c:v>6.0574721134668934E-3</c:v>
                </c:pt>
                <c:pt idx="7">
                  <c:v>-3.053332354308989E-3</c:v>
                </c:pt>
                <c:pt idx="8">
                  <c:v>-6.5105045756127262E-3</c:v>
                </c:pt>
                <c:pt idx="9">
                  <c:v>6.9809860797283938E-3</c:v>
                </c:pt>
                <c:pt idx="10">
                  <c:v>6.4264493637220779E-4</c:v>
                </c:pt>
                <c:pt idx="11">
                  <c:v>-8.2156674003543966E-3</c:v>
                </c:pt>
              </c:numCache>
            </c:numRef>
          </c:val>
          <c:extLst>
            <c:ext xmlns:c16="http://schemas.microsoft.com/office/drawing/2014/chart" uri="{C3380CC4-5D6E-409C-BE32-E72D297353CC}">
              <c16:uniqueId val="{00000002-40E3-45AD-9B84-87D769E65A92}"/>
            </c:ext>
          </c:extLst>
        </c:ser>
        <c:ser>
          <c:idx val="3"/>
          <c:order val="3"/>
          <c:tx>
            <c:strRef>
              <c:f>Data!$W$35</c:f>
              <c:strCache>
                <c:ptCount val="1"/>
                <c:pt idx="0">
                  <c:v>Sales Volume</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Data!$S$36:$S$47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Data!$W$36:$W$47</c:f>
              <c:numCache>
                <c:formatCode>0.00%</c:formatCode>
                <c:ptCount val="12"/>
                <c:pt idx="1">
                  <c:v>0.79639855942376947</c:v>
                </c:pt>
                <c:pt idx="2">
                  <c:v>-0.34603047313552526</c:v>
                </c:pt>
                <c:pt idx="3">
                  <c:v>0.23584712855099121</c:v>
                </c:pt>
                <c:pt idx="4">
                  <c:v>4.9611377542583103E-3</c:v>
                </c:pt>
                <c:pt idx="5">
                  <c:v>-6.0391640612144151E-2</c:v>
                </c:pt>
                <c:pt idx="6">
                  <c:v>6.252189141856393E-2</c:v>
                </c:pt>
                <c:pt idx="7">
                  <c:v>2.3899785726059008E-2</c:v>
                </c:pt>
                <c:pt idx="8">
                  <c:v>-0.1389246619446233</c:v>
                </c:pt>
                <c:pt idx="9">
                  <c:v>0.18096840530940364</c:v>
                </c:pt>
                <c:pt idx="10">
                  <c:v>4.2741807820167801E-3</c:v>
                </c:pt>
                <c:pt idx="11">
                  <c:v>-0.37831021437578816</c:v>
                </c:pt>
              </c:numCache>
            </c:numRef>
          </c:val>
          <c:extLst>
            <c:ext xmlns:c16="http://schemas.microsoft.com/office/drawing/2014/chart" uri="{C3380CC4-5D6E-409C-BE32-E72D297353CC}">
              <c16:uniqueId val="{00000003-40E3-45AD-9B84-87D769E65A92}"/>
            </c:ext>
          </c:extLst>
        </c:ser>
        <c:ser>
          <c:idx val="4"/>
          <c:order val="4"/>
          <c:tx>
            <c:strRef>
              <c:f>Data!$X$35</c:f>
              <c:strCache>
                <c:ptCount val="1"/>
                <c:pt idx="0">
                  <c:v>Sales Volume Per Hour</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Data!$S$36:$S$47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Data!$X$36:$X$47</c:f>
              <c:numCache>
                <c:formatCode>0.00%</c:formatCode>
                <c:ptCount val="12"/>
                <c:pt idx="1">
                  <c:v>0.10839365329146421</c:v>
                </c:pt>
                <c:pt idx="2">
                  <c:v>-9.3178611541619272E-2</c:v>
                </c:pt>
                <c:pt idx="3">
                  <c:v>4.6905526099637579E-2</c:v>
                </c:pt>
                <c:pt idx="4">
                  <c:v>1.4775895988342487E-2</c:v>
                </c:pt>
                <c:pt idx="5">
                  <c:v>-4.8779249164907203E-2</c:v>
                </c:pt>
                <c:pt idx="6">
                  <c:v>4.3364076455399761E-2</c:v>
                </c:pt>
                <c:pt idx="7">
                  <c:v>-6.3507025930566886E-3</c:v>
                </c:pt>
                <c:pt idx="8">
                  <c:v>-3.0482803048810951E-2</c:v>
                </c:pt>
                <c:pt idx="9">
                  <c:v>5.0501485903761148E-2</c:v>
                </c:pt>
                <c:pt idx="10">
                  <c:v>-1.3153282151145742E-2</c:v>
                </c:pt>
                <c:pt idx="11">
                  <c:v>-8.166790105133058E-2</c:v>
                </c:pt>
              </c:numCache>
            </c:numRef>
          </c:val>
          <c:extLst>
            <c:ext xmlns:c16="http://schemas.microsoft.com/office/drawing/2014/chart" uri="{C3380CC4-5D6E-409C-BE32-E72D297353CC}">
              <c16:uniqueId val="{00000004-40E3-45AD-9B84-87D769E65A92}"/>
            </c:ext>
          </c:extLst>
        </c:ser>
        <c:ser>
          <c:idx val="5"/>
          <c:order val="5"/>
          <c:tx>
            <c:strRef>
              <c:f>Data!$Y$35</c:f>
              <c:strCache>
                <c:ptCount val="1"/>
                <c:pt idx="0">
                  <c:v>Hours Worked For Sale</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Data!$S$36:$S$47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Data!$Y$36:$Y$47</c:f>
              <c:numCache>
                <c:formatCode>0.00%</c:formatCode>
                <c:ptCount val="12"/>
                <c:pt idx="1">
                  <c:v>-9.7793462611032181E-2</c:v>
                </c:pt>
                <c:pt idx="2">
                  <c:v>0.10275299273655776</c:v>
                </c:pt>
                <c:pt idx="3">
                  <c:v>-4.4803972211694534E-2</c:v>
                </c:pt>
                <c:pt idx="4">
                  <c:v>-1.4560747891978112E-2</c:v>
                </c:pt>
                <c:pt idx="5">
                  <c:v>5.1280682346430156E-2</c:v>
                </c:pt>
                <c:pt idx="6">
                  <c:v>-4.1561787906978467E-2</c:v>
                </c:pt>
                <c:pt idx="7">
                  <c:v>6.3912917863774609E-3</c:v>
                </c:pt>
                <c:pt idx="8">
                  <c:v>3.1441219552029963E-2</c:v>
                </c:pt>
                <c:pt idx="9">
                  <c:v>-4.8073692975611593E-2</c:v>
                </c:pt>
                <c:pt idx="10">
                  <c:v>1.3328596947474763E-2</c:v>
                </c:pt>
                <c:pt idx="11">
                  <c:v>8.8930683295102189E-2</c:v>
                </c:pt>
              </c:numCache>
            </c:numRef>
          </c:val>
          <c:extLst>
            <c:ext xmlns:c16="http://schemas.microsoft.com/office/drawing/2014/chart" uri="{C3380CC4-5D6E-409C-BE32-E72D297353CC}">
              <c16:uniqueId val="{00000005-40E3-45AD-9B84-87D769E65A92}"/>
            </c:ext>
          </c:extLst>
        </c:ser>
        <c:ser>
          <c:idx val="6"/>
          <c:order val="6"/>
          <c:tx>
            <c:strRef>
              <c:f>Data!$Z$35</c:f>
              <c:strCache>
                <c:ptCount val="1"/>
                <c:pt idx="0">
                  <c:v>Active Employees</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Data!$S$36:$S$47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Data!$Z$36:$Z$47</c:f>
              <c:numCache>
                <c:formatCode>0.00%</c:formatCode>
                <c:ptCount val="12"/>
                <c:pt idx="1">
                  <c:v>6.535947712418301E-2</c:v>
                </c:pt>
                <c:pt idx="2">
                  <c:v>-6.1349693251533742E-2</c:v>
                </c:pt>
                <c:pt idx="3">
                  <c:v>8.8235294117647065E-2</c:v>
                </c:pt>
                <c:pt idx="4">
                  <c:v>-7.8078078078078081E-2</c:v>
                </c:pt>
                <c:pt idx="5">
                  <c:v>6.8403908794788276E-2</c:v>
                </c:pt>
                <c:pt idx="6">
                  <c:v>-6.0975609756097563E-3</c:v>
                </c:pt>
                <c:pt idx="7">
                  <c:v>9.202453987730062E-3</c:v>
                </c:pt>
                <c:pt idx="8">
                  <c:v>-6.6869300911854099E-2</c:v>
                </c:pt>
                <c:pt idx="9">
                  <c:v>2.9315960912052116E-2</c:v>
                </c:pt>
                <c:pt idx="10">
                  <c:v>-9.4936708860759497E-3</c:v>
                </c:pt>
                <c:pt idx="11">
                  <c:v>-2.2364217252396165E-2</c:v>
                </c:pt>
              </c:numCache>
            </c:numRef>
          </c:val>
          <c:extLst>
            <c:ext xmlns:c16="http://schemas.microsoft.com/office/drawing/2014/chart" uri="{C3380CC4-5D6E-409C-BE32-E72D297353CC}">
              <c16:uniqueId val="{00000006-40E3-45AD-9B84-87D769E65A92}"/>
            </c:ext>
          </c:extLst>
        </c:ser>
        <c:ser>
          <c:idx val="7"/>
          <c:order val="7"/>
          <c:tx>
            <c:strRef>
              <c:f>Data!$AA$35</c:f>
              <c:strCache>
                <c:ptCount val="1"/>
                <c:pt idx="0">
                  <c:v>Employee Usage Rate</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Data!$S$36:$S$47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Data!$AA$36:$AA$47</c:f>
              <c:numCache>
                <c:formatCode>0.00%</c:formatCode>
                <c:ptCount val="12"/>
                <c:pt idx="1">
                  <c:v>0.52129169437081047</c:v>
                </c:pt>
                <c:pt idx="2">
                  <c:v>-0.23169805866630985</c:v>
                </c:pt>
                <c:pt idx="3">
                  <c:v>8.4761976133693476E-2</c:v>
                </c:pt>
                <c:pt idx="4">
                  <c:v>7.4199591568074805E-2</c:v>
                </c:pt>
                <c:pt idx="5">
                  <c:v>-7.5450670795511501E-2</c:v>
                </c:pt>
                <c:pt idx="6">
                  <c:v>2.4609198987903414E-2</c:v>
                </c:pt>
                <c:pt idx="7">
                  <c:v>2.1047683688224298E-2</c:v>
                </c:pt>
                <c:pt idx="8">
                  <c:v>-4.8205575405554986E-2</c:v>
                </c:pt>
                <c:pt idx="9">
                  <c:v>9.2176683807117687E-2</c:v>
                </c:pt>
                <c:pt idx="10">
                  <c:v>2.7413673845761575E-2</c:v>
                </c:pt>
                <c:pt idx="11">
                  <c:v>-0.3075365130818522</c:v>
                </c:pt>
              </c:numCache>
            </c:numRef>
          </c:val>
          <c:extLst>
            <c:ext xmlns:c16="http://schemas.microsoft.com/office/drawing/2014/chart" uri="{C3380CC4-5D6E-409C-BE32-E72D297353CC}">
              <c16:uniqueId val="{00000007-40E3-45AD-9B84-87D769E65A92}"/>
            </c:ext>
          </c:extLst>
        </c:ser>
        <c:ser>
          <c:idx val="8"/>
          <c:order val="8"/>
          <c:tx>
            <c:strRef>
              <c:f>Data!$AB$35</c:f>
              <c:strCache>
                <c:ptCount val="1"/>
                <c:pt idx="0">
                  <c:v>Revenue Per Employee</c:v>
                </c:pt>
              </c:strCache>
            </c:strRef>
          </c:tx>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Data!$S$36:$S$47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Data!$AB$36:$AB$47</c:f>
              <c:numCache>
                <c:formatCode>0.00%</c:formatCode>
                <c:ptCount val="12"/>
                <c:pt idx="1">
                  <c:v>0.53569404194652182</c:v>
                </c:pt>
                <c:pt idx="2">
                  <c:v>-0.24058773186901647</c:v>
                </c:pt>
                <c:pt idx="3">
                  <c:v>9.0836227686538179E-2</c:v>
                </c:pt>
                <c:pt idx="4">
                  <c:v>7.2657556346943833E-2</c:v>
                </c:pt>
                <c:pt idx="5">
                  <c:v>-7.8167305725429542E-2</c:v>
                </c:pt>
                <c:pt idx="6">
                  <c:v>3.0817090910452115E-2</c:v>
                </c:pt>
                <c:pt idx="7">
                  <c:v>1.7929678724503944E-2</c:v>
                </c:pt>
                <c:pt idx="8">
                  <c:v>-5.4402678734807669E-2</c:v>
                </c:pt>
                <c:pt idx="9">
                  <c:v>9.9801080699654224E-2</c:v>
                </c:pt>
                <c:pt idx="10">
                  <c:v>2.8073760477073138E-2</c:v>
                </c:pt>
                <c:pt idx="11">
                  <c:v>-0.31322522234188471</c:v>
                </c:pt>
              </c:numCache>
            </c:numRef>
          </c:val>
          <c:extLst>
            <c:ext xmlns:c16="http://schemas.microsoft.com/office/drawing/2014/chart" uri="{C3380CC4-5D6E-409C-BE32-E72D297353CC}">
              <c16:uniqueId val="{00000008-40E3-45AD-9B84-87D769E65A92}"/>
            </c:ext>
          </c:extLst>
        </c:ser>
        <c:dLbls>
          <c:showLegendKey val="0"/>
          <c:showVal val="0"/>
          <c:showCatName val="0"/>
          <c:showSerName val="0"/>
          <c:showPercent val="0"/>
          <c:showBubbleSize val="0"/>
        </c:dLbls>
        <c:gapWidth val="100"/>
        <c:overlap val="-24"/>
        <c:axId val="1305033087"/>
        <c:axId val="478862447"/>
      </c:barChart>
      <c:catAx>
        <c:axId val="130503308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8862447"/>
        <c:crosses val="autoZero"/>
        <c:auto val="1"/>
        <c:lblAlgn val="ctr"/>
        <c:lblOffset val="100"/>
        <c:noMultiLvlLbl val="0"/>
      </c:catAx>
      <c:valAx>
        <c:axId val="478862447"/>
        <c:scaling>
          <c:orientation val="minMax"/>
          <c:max val="0.8"/>
          <c:min val="-0.4"/>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503308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Z Scores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0"/>
          <c:tx>
            <c:strRef>
              <c:f>'KPI Z Scores'!$A$3</c:f>
              <c:strCache>
                <c:ptCount val="1"/>
                <c:pt idx="0">
                  <c:v>Total Revenue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Scores'!$B$3:$M$3</c:f>
              <c:numCache>
                <c:formatCode>0.00</c:formatCode>
                <c:ptCount val="12"/>
                <c:pt idx="0">
                  <c:v>-1.7305428265843625</c:v>
                </c:pt>
                <c:pt idx="1">
                  <c:v>1.7572277064049726</c:v>
                </c:pt>
                <c:pt idx="2">
                  <c:v>-0.81907438480670991</c:v>
                </c:pt>
                <c:pt idx="3">
                  <c:v>0.37730882987950287</c:v>
                </c:pt>
                <c:pt idx="4">
                  <c:v>0.29309593050784161</c:v>
                </c:pt>
                <c:pt idx="5">
                  <c:v>0.17966295233021423</c:v>
                </c:pt>
                <c:pt idx="6">
                  <c:v>0.36103860438385488</c:v>
                </c:pt>
                <c:pt idx="7">
                  <c:v>0.56781237150003006</c:v>
                </c:pt>
                <c:pt idx="8">
                  <c:v>-0.34758105234490738</c:v>
                </c:pt>
                <c:pt idx="9">
                  <c:v>0.55906553723088903</c:v>
                </c:pt>
                <c:pt idx="10">
                  <c:v>0.7014158874859715</c:v>
                </c:pt>
                <c:pt idx="11">
                  <c:v>-1.8994295559872942</c:v>
                </c:pt>
              </c:numCache>
            </c:numRef>
          </c:val>
          <c:extLst>
            <c:ext xmlns:c16="http://schemas.microsoft.com/office/drawing/2014/chart" uri="{C3380CC4-5D6E-409C-BE32-E72D297353CC}">
              <c16:uniqueId val="{00000000-BBB7-4089-A26B-DE7619454C91}"/>
            </c:ext>
          </c:extLst>
        </c:ser>
        <c:ser>
          <c:idx val="2"/>
          <c:order val="1"/>
          <c:tx>
            <c:strRef>
              <c:f>'KPI Z Scores'!$A$4</c:f>
              <c:strCache>
                <c:ptCount val="1"/>
                <c:pt idx="0">
                  <c:v>Share of Revenue</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Scores'!$B$4:$M$4</c:f>
              <c:numCache>
                <c:formatCode>0.00</c:formatCode>
                <c:ptCount val="12"/>
                <c:pt idx="0">
                  <c:v>-1.7305428265843625</c:v>
                </c:pt>
                <c:pt idx="1">
                  <c:v>1.7572277064049726</c:v>
                </c:pt>
                <c:pt idx="2">
                  <c:v>-0.81907438480670991</c:v>
                </c:pt>
                <c:pt idx="3">
                  <c:v>0.37730882987950287</c:v>
                </c:pt>
                <c:pt idx="4">
                  <c:v>0.29309593050784161</c:v>
                </c:pt>
                <c:pt idx="5">
                  <c:v>0.17966295233021423</c:v>
                </c:pt>
                <c:pt idx="6">
                  <c:v>0.36103860438385488</c:v>
                </c:pt>
                <c:pt idx="7">
                  <c:v>0.56781237150003006</c:v>
                </c:pt>
                <c:pt idx="8">
                  <c:v>-0.34758105234490738</c:v>
                </c:pt>
                <c:pt idx="9">
                  <c:v>0.55906553723088903</c:v>
                </c:pt>
                <c:pt idx="10">
                  <c:v>0.7014158874859715</c:v>
                </c:pt>
                <c:pt idx="11">
                  <c:v>-1.8994295559872942</c:v>
                </c:pt>
              </c:numCache>
            </c:numRef>
          </c:val>
          <c:extLst>
            <c:ext xmlns:c16="http://schemas.microsoft.com/office/drawing/2014/chart" uri="{C3380CC4-5D6E-409C-BE32-E72D297353CC}">
              <c16:uniqueId val="{00000001-BBB7-4089-A26B-DE7619454C91}"/>
            </c:ext>
          </c:extLst>
        </c:ser>
        <c:ser>
          <c:idx val="3"/>
          <c:order val="2"/>
          <c:tx>
            <c:strRef>
              <c:f>'KPI Z Scores'!$A$5</c:f>
              <c:strCache>
                <c:ptCount val="1"/>
                <c:pt idx="0">
                  <c:v>Total Contracted Hours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Scores'!$B$5:$M$5</c:f>
              <c:numCache>
                <c:formatCode>0.00</c:formatCode>
                <c:ptCount val="12"/>
                <c:pt idx="0">
                  <c:v>-1.7604801810683177</c:v>
                </c:pt>
                <c:pt idx="1">
                  <c:v>1.7254177859759652</c:v>
                </c:pt>
                <c:pt idx="2">
                  <c:v>-0.81245725422012594</c:v>
                </c:pt>
                <c:pt idx="3">
                  <c:v>0.37216992653371278</c:v>
                </c:pt>
                <c:pt idx="4">
                  <c:v>0.29722740267219566</c:v>
                </c:pt>
                <c:pt idx="5">
                  <c:v>0.20354924784529924</c:v>
                </c:pt>
                <c:pt idx="6">
                  <c:v>0.34272822073097392</c:v>
                </c:pt>
                <c:pt idx="7">
                  <c:v>0.57772656341101691</c:v>
                </c:pt>
                <c:pt idx="8">
                  <c:v>-0.31194825557356509</c:v>
                </c:pt>
                <c:pt idx="9">
                  <c:v>0.56541457734805345</c:v>
                </c:pt>
                <c:pt idx="10">
                  <c:v>0.70566415771746405</c:v>
                </c:pt>
                <c:pt idx="11">
                  <c:v>-1.9050121913726723</c:v>
                </c:pt>
              </c:numCache>
            </c:numRef>
          </c:val>
          <c:extLst>
            <c:ext xmlns:c16="http://schemas.microsoft.com/office/drawing/2014/chart" uri="{C3380CC4-5D6E-409C-BE32-E72D297353CC}">
              <c16:uniqueId val="{00000002-BBB7-4089-A26B-DE7619454C91}"/>
            </c:ext>
          </c:extLst>
        </c:ser>
        <c:ser>
          <c:idx val="4"/>
          <c:order val="3"/>
          <c:tx>
            <c:strRef>
              <c:f>'KPI Z Scores'!$A$6</c:f>
              <c:strCache>
                <c:ptCount val="1"/>
                <c:pt idx="0">
                  <c:v>Revenue Per Contracted Hour</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Scores'!$B$6:$M$6</c:f>
              <c:numCache>
                <c:formatCode>0.00</c:formatCode>
                <c:ptCount val="12"/>
                <c:pt idx="0">
                  <c:v>-0.30190076194291837</c:v>
                </c:pt>
                <c:pt idx="1">
                  <c:v>2.104057160114122</c:v>
                </c:pt>
                <c:pt idx="2">
                  <c:v>-0.86460652899866752</c:v>
                </c:pt>
                <c:pt idx="3">
                  <c:v>0.55544399702946246</c:v>
                </c:pt>
                <c:pt idx="4">
                  <c:v>0.18929448054945713</c:v>
                </c:pt>
                <c:pt idx="5">
                  <c:v>-0.55863526816212061</c:v>
                </c:pt>
                <c:pt idx="6">
                  <c:v>0.97942716179022715</c:v>
                </c:pt>
                <c:pt idx="7">
                  <c:v>0.19945444578796742</c:v>
                </c:pt>
                <c:pt idx="8">
                  <c:v>-1.4585737275574953</c:v>
                </c:pt>
                <c:pt idx="9">
                  <c:v>0.30769715236742101</c:v>
                </c:pt>
                <c:pt idx="10">
                  <c:v>0.47142889986493508</c:v>
                </c:pt>
                <c:pt idx="11">
                  <c:v>-1.6230870108425017</c:v>
                </c:pt>
              </c:numCache>
            </c:numRef>
          </c:val>
          <c:extLst>
            <c:ext xmlns:c16="http://schemas.microsoft.com/office/drawing/2014/chart" uri="{C3380CC4-5D6E-409C-BE32-E72D297353CC}">
              <c16:uniqueId val="{00000003-BBB7-4089-A26B-DE7619454C91}"/>
            </c:ext>
          </c:extLst>
        </c:ser>
        <c:ser>
          <c:idx val="5"/>
          <c:order val="4"/>
          <c:tx>
            <c:strRef>
              <c:f>'KPI Z Scores'!$A$7</c:f>
              <c:strCache>
                <c:ptCount val="1"/>
                <c:pt idx="0">
                  <c:v>Sales Volume</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Scores'!$B$7:$M$7</c:f>
              <c:numCache>
                <c:formatCode>0.00</c:formatCode>
                <c:ptCount val="12"/>
                <c:pt idx="0">
                  <c:v>-1.6331136640770822</c:v>
                </c:pt>
                <c:pt idx="1">
                  <c:v>1.8566837421034181</c:v>
                </c:pt>
                <c:pt idx="2">
                  <c:v>-0.86718887912097598</c:v>
                </c:pt>
                <c:pt idx="3">
                  <c:v>0.34692815637263191</c:v>
                </c:pt>
                <c:pt idx="4">
                  <c:v>0.37849099091752636</c:v>
                </c:pt>
                <c:pt idx="5">
                  <c:v>-7.6276850150161675E-3</c:v>
                </c:pt>
                <c:pt idx="6">
                  <c:v>0.36797004606922823</c:v>
                </c:pt>
                <c:pt idx="7">
                  <c:v>0.52052374636955157</c:v>
                </c:pt>
                <c:pt idx="8">
                  <c:v>-0.3874337940385798</c:v>
                </c:pt>
                <c:pt idx="9">
                  <c:v>0.63099366727668227</c:v>
                </c:pt>
                <c:pt idx="10">
                  <c:v>0.65940021836708729</c:v>
                </c:pt>
                <c:pt idx="11">
                  <c:v>-1.8656265452244716</c:v>
                </c:pt>
              </c:numCache>
            </c:numRef>
          </c:val>
          <c:extLst>
            <c:ext xmlns:c16="http://schemas.microsoft.com/office/drawing/2014/chart" uri="{C3380CC4-5D6E-409C-BE32-E72D297353CC}">
              <c16:uniqueId val="{00000004-BBB7-4089-A26B-DE7619454C91}"/>
            </c:ext>
          </c:extLst>
        </c:ser>
        <c:ser>
          <c:idx val="6"/>
          <c:order val="5"/>
          <c:tx>
            <c:strRef>
              <c:f>'KPI Z Scores'!$A$8</c:f>
              <c:strCache>
                <c:ptCount val="1"/>
                <c:pt idx="0">
                  <c:v>Sales Volume Per Hour</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Scores'!$B$8:$M$8</c:f>
              <c:numCache>
                <c:formatCode>0.00</c:formatCode>
                <c:ptCount val="12"/>
                <c:pt idx="0">
                  <c:v>-1.1104832003392984</c:v>
                </c:pt>
                <c:pt idx="1">
                  <c:v>1.8623217759319062</c:v>
                </c:pt>
                <c:pt idx="2">
                  <c:v>-0.97019721539091808</c:v>
                </c:pt>
                <c:pt idx="3">
                  <c:v>0.32281420877115552</c:v>
                </c:pt>
                <c:pt idx="4">
                  <c:v>0.74923627297756523</c:v>
                </c:pt>
                <c:pt idx="5">
                  <c:v>-0.67929942269216259</c:v>
                </c:pt>
                <c:pt idx="6">
                  <c:v>0.52870188095277826</c:v>
                </c:pt>
                <c:pt idx="7">
                  <c:v>0.34411749712780637</c:v>
                </c:pt>
                <c:pt idx="8">
                  <c:v>-0.53624434615644923</c:v>
                </c:pt>
                <c:pt idx="9">
                  <c:v>0.87780962033349308</c:v>
                </c:pt>
                <c:pt idx="10">
                  <c:v>0.49091504979103961</c:v>
                </c:pt>
                <c:pt idx="11">
                  <c:v>-1.879692121306924</c:v>
                </c:pt>
              </c:numCache>
            </c:numRef>
          </c:val>
          <c:extLst>
            <c:ext xmlns:c16="http://schemas.microsoft.com/office/drawing/2014/chart" uri="{C3380CC4-5D6E-409C-BE32-E72D297353CC}">
              <c16:uniqueId val="{00000005-BBB7-4089-A26B-DE7619454C91}"/>
            </c:ext>
          </c:extLst>
        </c:ser>
        <c:ser>
          <c:idx val="7"/>
          <c:order val="6"/>
          <c:tx>
            <c:strRef>
              <c:f>'KPI Z Scores'!$A$9</c:f>
              <c:strCache>
                <c:ptCount val="1"/>
                <c:pt idx="0">
                  <c:v>Hours Worked For Sale</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Scores'!$B$9:$M$9</c:f>
              <c:numCache>
                <c:formatCode>0.00</c:formatCode>
                <c:ptCount val="12"/>
                <c:pt idx="0">
                  <c:v>1.1111461857595799</c:v>
                </c:pt>
                <c:pt idx="1">
                  <c:v>-1.7691943296253163</c:v>
                </c:pt>
                <c:pt idx="2">
                  <c:v>0.96125712273350894</c:v>
                </c:pt>
                <c:pt idx="3">
                  <c:v>-0.35165223460568601</c:v>
                </c:pt>
                <c:pt idx="4">
                  <c:v>-0.759214919578592</c:v>
                </c:pt>
                <c:pt idx="5">
                  <c:v>0.6552571774666931</c:v>
                </c:pt>
                <c:pt idx="6">
                  <c:v>-0.54992720532262873</c:v>
                </c:pt>
                <c:pt idx="7">
                  <c:v>-0.37229895455810391</c:v>
                </c:pt>
                <c:pt idx="8">
                  <c:v>0.50710749679050993</c:v>
                </c:pt>
                <c:pt idx="9">
                  <c:v>-0.8797831928619424</c:v>
                </c:pt>
                <c:pt idx="10">
                  <c:v>-0.51374827959603153</c:v>
                </c:pt>
                <c:pt idx="11">
                  <c:v>1.9610511333980454</c:v>
                </c:pt>
              </c:numCache>
            </c:numRef>
          </c:val>
          <c:extLst>
            <c:ext xmlns:c16="http://schemas.microsoft.com/office/drawing/2014/chart" uri="{C3380CC4-5D6E-409C-BE32-E72D297353CC}">
              <c16:uniqueId val="{00000006-BBB7-4089-A26B-DE7619454C91}"/>
            </c:ext>
          </c:extLst>
        </c:ser>
        <c:ser>
          <c:idx val="8"/>
          <c:order val="7"/>
          <c:tx>
            <c:strRef>
              <c:f>'KPI Z Scores'!$A$10</c:f>
              <c:strCache>
                <c:ptCount val="1"/>
                <c:pt idx="0">
                  <c:v>Active Employees</c:v>
                </c:pt>
              </c:strCache>
            </c:strRef>
          </c:tx>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Scores'!$B$10:$M$10</c:f>
              <c:numCache>
                <c:formatCode>0.00</c:formatCode>
                <c:ptCount val="12"/>
                <c:pt idx="0">
                  <c:v>-1.0641266634767412</c:v>
                </c:pt>
                <c:pt idx="1">
                  <c:v>0.88541836884705616</c:v>
                </c:pt>
                <c:pt idx="2">
                  <c:v>-1.0641266634767412</c:v>
                </c:pt>
                <c:pt idx="3">
                  <c:v>1.5677591301603853</c:v>
                </c:pt>
                <c:pt idx="4">
                  <c:v>-0.96664941186055142</c:v>
                </c:pt>
                <c:pt idx="5">
                  <c:v>1.0803728720794359</c:v>
                </c:pt>
                <c:pt idx="6">
                  <c:v>0.88541836884705616</c:v>
                </c:pt>
                <c:pt idx="7">
                  <c:v>1.1778501236956258</c:v>
                </c:pt>
                <c:pt idx="8">
                  <c:v>-0.96664941186055142</c:v>
                </c:pt>
                <c:pt idx="9">
                  <c:v>-8.9354147314842564E-2</c:v>
                </c:pt>
                <c:pt idx="10">
                  <c:v>-0.38178590216341218</c:v>
                </c:pt>
                <c:pt idx="11">
                  <c:v>-1.0641266634767412</c:v>
                </c:pt>
              </c:numCache>
            </c:numRef>
          </c:val>
          <c:extLst>
            <c:ext xmlns:c16="http://schemas.microsoft.com/office/drawing/2014/chart" uri="{C3380CC4-5D6E-409C-BE32-E72D297353CC}">
              <c16:uniqueId val="{00000007-BBB7-4089-A26B-DE7619454C91}"/>
            </c:ext>
          </c:extLst>
        </c:ser>
        <c:ser>
          <c:idx val="9"/>
          <c:order val="8"/>
          <c:tx>
            <c:strRef>
              <c:f>'KPI Z Scores'!$A$11</c:f>
              <c:strCache>
                <c:ptCount val="1"/>
                <c:pt idx="0">
                  <c:v>Employee Usage Rate</c:v>
                </c:pt>
              </c:strCache>
            </c:strRef>
          </c:tx>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Scores'!$B$11:$M$11</c:f>
              <c:numCache>
                <c:formatCode>0.00</c:formatCode>
                <c:ptCount val="12"/>
                <c:pt idx="0">
                  <c:v>-1.7609125238929006</c:v>
                </c:pt>
                <c:pt idx="1">
                  <c:v>1.6909590500817553</c:v>
                </c:pt>
                <c:pt idx="2">
                  <c:v>-0.64308320000736574</c:v>
                </c:pt>
                <c:pt idx="3">
                  <c:v>1.2940186983370979E-2</c:v>
                </c:pt>
                <c:pt idx="4">
                  <c:v>0.63589166004412734</c:v>
                </c:pt>
                <c:pt idx="5">
                  <c:v>-4.4565503597431319E-2</c:v>
                </c:pt>
                <c:pt idx="6">
                  <c:v>0.1606287768305722</c:v>
                </c:pt>
                <c:pt idx="7">
                  <c:v>0.34044560477529812</c:v>
                </c:pt>
                <c:pt idx="8">
                  <c:v>-8.0057609122359749E-2</c:v>
                </c:pt>
                <c:pt idx="9">
                  <c:v>0.68525044594759932</c:v>
                </c:pt>
                <c:pt idx="10">
                  <c:v>0.93383569087512885</c:v>
                </c:pt>
                <c:pt idx="11">
                  <c:v>-1.9313325789177986</c:v>
                </c:pt>
              </c:numCache>
            </c:numRef>
          </c:val>
          <c:extLst>
            <c:ext xmlns:c16="http://schemas.microsoft.com/office/drawing/2014/chart" uri="{C3380CC4-5D6E-409C-BE32-E72D297353CC}">
              <c16:uniqueId val="{00000008-BBB7-4089-A26B-DE7619454C91}"/>
            </c:ext>
          </c:extLst>
        </c:ser>
        <c:ser>
          <c:idx val="10"/>
          <c:order val="9"/>
          <c:tx>
            <c:strRef>
              <c:f>'KPI Z Scores'!$A$12</c:f>
              <c:strCache>
                <c:ptCount val="1"/>
                <c:pt idx="0">
                  <c:v>Revenue Per Employee</c:v>
                </c:pt>
              </c:strCache>
            </c:strRef>
          </c:tx>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Z Scores'!$B$2:$M$2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 Z Scores'!$B$12:$M$12</c:f>
              <c:numCache>
                <c:formatCode>0.00</c:formatCode>
                <c:ptCount val="12"/>
                <c:pt idx="0">
                  <c:v>-1.7292254290660549</c:v>
                </c:pt>
                <c:pt idx="1">
                  <c:v>1.728870426862936</c:v>
                </c:pt>
                <c:pt idx="2">
                  <c:v>-0.65618451869032268</c:v>
                </c:pt>
                <c:pt idx="3">
                  <c:v>2.7666675502930692E-2</c:v>
                </c:pt>
                <c:pt idx="4">
                  <c:v>0.62434856955561535</c:v>
                </c:pt>
                <c:pt idx="5">
                  <c:v>-6.4221770532117653E-2</c:v>
                </c:pt>
                <c:pt idx="6">
                  <c:v>0.18602409750835566</c:v>
                </c:pt>
                <c:pt idx="7">
                  <c:v>0.33610636894700546</c:v>
                </c:pt>
                <c:pt idx="8">
                  <c:v>-0.12744188290454794</c:v>
                </c:pt>
                <c:pt idx="9">
                  <c:v>0.67666937128683435</c:v>
                </c:pt>
                <c:pt idx="10">
                  <c:v>0.92543800944756616</c:v>
                </c:pt>
                <c:pt idx="11">
                  <c:v>-1.9280499179181978</c:v>
                </c:pt>
              </c:numCache>
            </c:numRef>
          </c:val>
          <c:extLst>
            <c:ext xmlns:c16="http://schemas.microsoft.com/office/drawing/2014/chart" uri="{C3380CC4-5D6E-409C-BE32-E72D297353CC}">
              <c16:uniqueId val="{00000009-BBB7-4089-A26B-DE7619454C91}"/>
            </c:ext>
          </c:extLst>
        </c:ser>
        <c:dLbls>
          <c:showLegendKey val="0"/>
          <c:showVal val="0"/>
          <c:showCatName val="0"/>
          <c:showSerName val="0"/>
          <c:showPercent val="0"/>
          <c:showBubbleSize val="0"/>
        </c:dLbls>
        <c:gapWidth val="100"/>
        <c:overlap val="-24"/>
        <c:axId val="1495118463"/>
        <c:axId val="1503332175"/>
      </c:barChart>
      <c:catAx>
        <c:axId val="149511846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3332175"/>
        <c:crosses val="autoZero"/>
        <c:auto val="1"/>
        <c:lblAlgn val="ctr"/>
        <c:lblOffset val="100"/>
        <c:noMultiLvlLbl val="0"/>
      </c:catAx>
      <c:valAx>
        <c:axId val="1503332175"/>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9511846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Example.xlsx]Data!PivotTable7</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Product Revenue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percentStacked"/>
        <c:varyColors val="0"/>
        <c:ser>
          <c:idx val="0"/>
          <c:order val="0"/>
          <c:tx>
            <c:strRef>
              <c:f>Data!$BQ$5:$BQ$6</c:f>
              <c:strCache>
                <c:ptCount val="1"/>
                <c:pt idx="0">
                  <c:v>Cleaning &amp; Housekeeping Services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Data!$BP$7:$BP$19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Data!$BQ$7:$BQ$19</c:f>
              <c:numCache>
                <c:formatCode>\$#,##0;\(\$#,##0\);\$#,##0</c:formatCode>
                <c:ptCount val="12"/>
                <c:pt idx="0">
                  <c:v>81139.91</c:v>
                </c:pt>
                <c:pt idx="1">
                  <c:v>88693.11</c:v>
                </c:pt>
                <c:pt idx="2">
                  <c:v>89512.34</c:v>
                </c:pt>
                <c:pt idx="3">
                  <c:v>95275.68</c:v>
                </c:pt>
                <c:pt idx="4">
                  <c:v>94305.42</c:v>
                </c:pt>
                <c:pt idx="5">
                  <c:v>105683.55</c:v>
                </c:pt>
                <c:pt idx="6">
                  <c:v>94730.9</c:v>
                </c:pt>
                <c:pt idx="7">
                  <c:v>104305.11</c:v>
                </c:pt>
                <c:pt idx="8">
                  <c:v>95765.64</c:v>
                </c:pt>
                <c:pt idx="9">
                  <c:v>93596.71</c:v>
                </c:pt>
                <c:pt idx="10">
                  <c:v>101137.39</c:v>
                </c:pt>
                <c:pt idx="11">
                  <c:v>94447.45</c:v>
                </c:pt>
              </c:numCache>
            </c:numRef>
          </c:val>
          <c:extLst>
            <c:ext xmlns:c16="http://schemas.microsoft.com/office/drawing/2014/chart" uri="{C3380CC4-5D6E-409C-BE32-E72D297353CC}">
              <c16:uniqueId val="{00000000-FFB5-4FF4-9746-E15D74B40059}"/>
            </c:ext>
          </c:extLst>
        </c:ser>
        <c:ser>
          <c:idx val="1"/>
          <c:order val="1"/>
          <c:tx>
            <c:strRef>
              <c:f>Data!$BR$5:$BR$6</c:f>
              <c:strCache>
                <c:ptCount val="1"/>
                <c:pt idx="0">
                  <c:v>Facility Maintenance and Repair</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Data!$BP$7:$BP$19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Data!$BR$7:$BR$19</c:f>
              <c:numCache>
                <c:formatCode>\$#,##0;\(\$#,##0\);\$#,##0</c:formatCode>
                <c:ptCount val="12"/>
                <c:pt idx="0">
                  <c:v>121571.94</c:v>
                </c:pt>
                <c:pt idx="1">
                  <c:v>305663.52</c:v>
                </c:pt>
                <c:pt idx="2">
                  <c:v>147912.01</c:v>
                </c:pt>
                <c:pt idx="3">
                  <c:v>205131.14</c:v>
                </c:pt>
                <c:pt idx="4">
                  <c:v>235108.27</c:v>
                </c:pt>
                <c:pt idx="5">
                  <c:v>175395.55</c:v>
                </c:pt>
                <c:pt idx="6">
                  <c:v>217035.33</c:v>
                </c:pt>
                <c:pt idx="7">
                  <c:v>223870.74</c:v>
                </c:pt>
                <c:pt idx="8">
                  <c:v>166343.44</c:v>
                </c:pt>
                <c:pt idx="9">
                  <c:v>241253.74</c:v>
                </c:pt>
                <c:pt idx="10">
                  <c:v>220879.34</c:v>
                </c:pt>
                <c:pt idx="11">
                  <c:v>100992.89</c:v>
                </c:pt>
              </c:numCache>
            </c:numRef>
          </c:val>
          <c:extLst>
            <c:ext xmlns:c16="http://schemas.microsoft.com/office/drawing/2014/chart" uri="{C3380CC4-5D6E-409C-BE32-E72D297353CC}">
              <c16:uniqueId val="{00000001-FFB5-4FF4-9746-E15D74B40059}"/>
            </c:ext>
          </c:extLst>
        </c:ser>
        <c:ser>
          <c:idx val="2"/>
          <c:order val="2"/>
          <c:tx>
            <c:strRef>
              <c:f>Data!$BS$5:$BS$6</c:f>
              <c:strCache>
                <c:ptCount val="1"/>
                <c:pt idx="0">
                  <c:v>Fleet Maintenance</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Data!$BP$7:$BP$19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Data!$BS$7:$BS$19</c:f>
              <c:numCache>
                <c:formatCode>\$#,##0;\(\$#,##0\);\$#,##0</c:formatCode>
                <c:ptCount val="12"/>
                <c:pt idx="0">
                  <c:v>147979.01999999999</c:v>
                </c:pt>
                <c:pt idx="1">
                  <c:v>297727.27</c:v>
                </c:pt>
                <c:pt idx="2">
                  <c:v>178520.16</c:v>
                </c:pt>
                <c:pt idx="3">
                  <c:v>234710.6</c:v>
                </c:pt>
                <c:pt idx="4">
                  <c:v>234243.93</c:v>
                </c:pt>
                <c:pt idx="5">
                  <c:v>216746.91</c:v>
                </c:pt>
                <c:pt idx="6">
                  <c:v>231952.86</c:v>
                </c:pt>
                <c:pt idx="7">
                  <c:v>240210.45</c:v>
                </c:pt>
                <c:pt idx="8">
                  <c:v>207439.54</c:v>
                </c:pt>
                <c:pt idx="9">
                  <c:v>248858.21</c:v>
                </c:pt>
                <c:pt idx="10">
                  <c:v>252953.85</c:v>
                </c:pt>
                <c:pt idx="11">
                  <c:v>136455.12</c:v>
                </c:pt>
              </c:numCache>
            </c:numRef>
          </c:val>
          <c:extLst>
            <c:ext xmlns:c16="http://schemas.microsoft.com/office/drawing/2014/chart" uri="{C3380CC4-5D6E-409C-BE32-E72D297353CC}">
              <c16:uniqueId val="{00000002-FFB5-4FF4-9746-E15D74B40059}"/>
            </c:ext>
          </c:extLst>
        </c:ser>
        <c:ser>
          <c:idx val="3"/>
          <c:order val="3"/>
          <c:tx>
            <c:strRef>
              <c:f>Data!$BT$5:$BT$6</c:f>
              <c:strCache>
                <c:ptCount val="1"/>
                <c:pt idx="0">
                  <c:v>Green Plants and Foliage Care</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Data!$BP$7:$BP$19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Data!$BT$7:$BT$19</c:f>
              <c:numCache>
                <c:formatCode>\$#,##0;\(\$#,##0\);\$#,##0</c:formatCode>
                <c:ptCount val="12"/>
                <c:pt idx="0">
                  <c:v>75893.62</c:v>
                </c:pt>
                <c:pt idx="1">
                  <c:v>136016.95000000001</c:v>
                </c:pt>
                <c:pt idx="2">
                  <c:v>85374.27</c:v>
                </c:pt>
                <c:pt idx="3">
                  <c:v>113007.16</c:v>
                </c:pt>
                <c:pt idx="4">
                  <c:v>108602.1</c:v>
                </c:pt>
                <c:pt idx="5">
                  <c:v>103233.25</c:v>
                </c:pt>
                <c:pt idx="6">
                  <c:v>116286.93</c:v>
                </c:pt>
                <c:pt idx="7">
                  <c:v>116321.43</c:v>
                </c:pt>
                <c:pt idx="8">
                  <c:v>99419.35</c:v>
                </c:pt>
                <c:pt idx="9">
                  <c:v>125441.19</c:v>
                </c:pt>
                <c:pt idx="10">
                  <c:v>118226.73</c:v>
                </c:pt>
                <c:pt idx="11">
                  <c:v>78959.59</c:v>
                </c:pt>
              </c:numCache>
            </c:numRef>
          </c:val>
          <c:extLst>
            <c:ext xmlns:c16="http://schemas.microsoft.com/office/drawing/2014/chart" uri="{C3380CC4-5D6E-409C-BE32-E72D297353CC}">
              <c16:uniqueId val="{00000003-FFB5-4FF4-9746-E15D74B40059}"/>
            </c:ext>
          </c:extLst>
        </c:ser>
        <c:ser>
          <c:idx val="4"/>
          <c:order val="4"/>
          <c:tx>
            <c:strRef>
              <c:f>Data!$BU$5:$BU$6</c:f>
              <c:strCache>
                <c:ptCount val="1"/>
                <c:pt idx="0">
                  <c:v>Landscaping/Grounds Care</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Data!$BP$7:$BP$19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Data!$BU$7:$BU$19</c:f>
              <c:numCache>
                <c:formatCode>\$#,##0;\(\$#,##0\);\$#,##0</c:formatCode>
                <c:ptCount val="12"/>
                <c:pt idx="0">
                  <c:v>92127.65</c:v>
                </c:pt>
                <c:pt idx="1">
                  <c:v>99353.47</c:v>
                </c:pt>
                <c:pt idx="2">
                  <c:v>102576.12</c:v>
                </c:pt>
                <c:pt idx="3">
                  <c:v>105144.39</c:v>
                </c:pt>
                <c:pt idx="4">
                  <c:v>91043.69</c:v>
                </c:pt>
                <c:pt idx="5">
                  <c:v>115975.87</c:v>
                </c:pt>
                <c:pt idx="6">
                  <c:v>97840.78</c:v>
                </c:pt>
                <c:pt idx="7">
                  <c:v>103624.81</c:v>
                </c:pt>
                <c:pt idx="8">
                  <c:v>99106.18</c:v>
                </c:pt>
                <c:pt idx="9">
                  <c:v>91862.3</c:v>
                </c:pt>
                <c:pt idx="10">
                  <c:v>99719.97</c:v>
                </c:pt>
                <c:pt idx="11">
                  <c:v>92540.17</c:v>
                </c:pt>
              </c:numCache>
            </c:numRef>
          </c:val>
          <c:extLst>
            <c:ext xmlns:c16="http://schemas.microsoft.com/office/drawing/2014/chart" uri="{C3380CC4-5D6E-409C-BE32-E72D297353CC}">
              <c16:uniqueId val="{00000004-FFB5-4FF4-9746-E15D74B40059}"/>
            </c:ext>
          </c:extLst>
        </c:ser>
        <c:ser>
          <c:idx val="5"/>
          <c:order val="5"/>
          <c:tx>
            <c:strRef>
              <c:f>Data!$BV$5:$BV$6</c:f>
              <c:strCache>
                <c:ptCount val="1"/>
                <c:pt idx="0">
                  <c:v>Predictive Maintenance/Preventative Maintenance</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Data!$BP$7:$BP$19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Data!$BV$7:$BV$19</c:f>
              <c:numCache>
                <c:formatCode>\$#,##0;\(\$#,##0\);\$#,##0</c:formatCode>
                <c:ptCount val="12"/>
                <c:pt idx="0">
                  <c:v>164214.13</c:v>
                </c:pt>
                <c:pt idx="1">
                  <c:v>188946.12</c:v>
                </c:pt>
                <c:pt idx="2">
                  <c:v>191900.51</c:v>
                </c:pt>
                <c:pt idx="3">
                  <c:v>191409.01</c:v>
                </c:pt>
                <c:pt idx="4">
                  <c:v>170894.79</c:v>
                </c:pt>
                <c:pt idx="5">
                  <c:v>203047.03</c:v>
                </c:pt>
                <c:pt idx="6">
                  <c:v>184806.45</c:v>
                </c:pt>
                <c:pt idx="7">
                  <c:v>180052.44</c:v>
                </c:pt>
                <c:pt idx="8">
                  <c:v>186395.72</c:v>
                </c:pt>
                <c:pt idx="9">
                  <c:v>166284.34</c:v>
                </c:pt>
                <c:pt idx="10">
                  <c:v>192093.84</c:v>
                </c:pt>
                <c:pt idx="11">
                  <c:v>158880.39000000001</c:v>
                </c:pt>
              </c:numCache>
            </c:numRef>
          </c:val>
          <c:extLst>
            <c:ext xmlns:c16="http://schemas.microsoft.com/office/drawing/2014/chart" uri="{C3380CC4-5D6E-409C-BE32-E72D297353CC}">
              <c16:uniqueId val="{00000005-FFB5-4FF4-9746-E15D74B40059}"/>
            </c:ext>
          </c:extLst>
        </c:ser>
        <c:dLbls>
          <c:showLegendKey val="0"/>
          <c:showVal val="0"/>
          <c:showCatName val="0"/>
          <c:showSerName val="0"/>
          <c:showPercent val="0"/>
          <c:showBubbleSize val="0"/>
        </c:dLbls>
        <c:axId val="2118904287"/>
        <c:axId val="1929809951"/>
      </c:areaChart>
      <c:catAx>
        <c:axId val="2118904287"/>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29809951"/>
        <c:crosses val="autoZero"/>
        <c:auto val="1"/>
        <c:lblAlgn val="ctr"/>
        <c:lblOffset val="100"/>
        <c:noMultiLvlLbl val="0"/>
      </c:catAx>
      <c:valAx>
        <c:axId val="1929809951"/>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18904287"/>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Example.xlsx]Data!PivotTable1</c:name>
    <c:fmtId val="1"/>
  </c:pivotSource>
  <c:chart>
    <c:title>
      <c:tx>
        <c:rich>
          <a:bodyPr rot="0" spcFirstLastPara="1" vertOverflow="ellipsis" vert="horz" wrap="square" anchor="t"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Monthly</a:t>
            </a:r>
            <a:r>
              <a:rPr lang="en-US" baseline="0"/>
              <a:t> Revenue vs Running Revenue</a:t>
            </a:r>
            <a:br>
              <a:rPr lang="en-US" baseline="0"/>
            </a:br>
            <a:r>
              <a:rPr lang="en-US" sz="1200" baseline="0"/>
              <a:t>Drill Down for Day of Week and Days</a:t>
            </a:r>
            <a:endParaRPr lang="en-US" sz="1200"/>
          </a:p>
        </c:rich>
      </c:tx>
      <c:layout>
        <c:manualLayout>
          <c:xMode val="edge"/>
          <c:yMode val="edge"/>
          <c:x val="0.28994094488188982"/>
          <c:y val="6.1265675123942844E-3"/>
        </c:manualLayout>
      </c:layout>
      <c:overlay val="0"/>
      <c:spPr>
        <a:noFill/>
        <a:ln>
          <a:noFill/>
        </a:ln>
        <a:effectLst/>
      </c:spPr>
      <c:txPr>
        <a:bodyPr rot="0" spcFirstLastPara="1" vertOverflow="ellipsis" vert="horz" wrap="square" anchor="t"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dLbl>
          <c:idx val="0"/>
          <c:layout>
            <c:manualLayout>
              <c:x val="-5.2023121387283239E-2"/>
              <c:y val="-4.740741478097245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308016130068641"/>
          <c:y val="9.5662867316410619E-2"/>
          <c:w val="0.80162456751730671"/>
          <c:h val="0.68765351883462122"/>
        </c:manualLayout>
      </c:layout>
      <c:barChart>
        <c:barDir val="col"/>
        <c:grouping val="clustered"/>
        <c:varyColors val="0"/>
        <c:ser>
          <c:idx val="1"/>
          <c:order val="1"/>
          <c:tx>
            <c:strRef>
              <c:f>Data!$C$3</c:f>
              <c:strCache>
                <c:ptCount val="1"/>
                <c:pt idx="0">
                  <c:v>Running 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Data!$C$4:$C$16</c:f>
              <c:numCache>
                <c:formatCode>\$#,##0;\(\$#,##0\);\$#,##0</c:formatCode>
                <c:ptCount val="12"/>
                <c:pt idx="0">
                  <c:v>682368.74</c:v>
                </c:pt>
                <c:pt idx="1">
                  <c:v>1798769.18</c:v>
                </c:pt>
                <c:pt idx="2">
                  <c:v>2594564.59</c:v>
                </c:pt>
                <c:pt idx="3">
                  <c:v>3539242.57</c:v>
                </c:pt>
                <c:pt idx="4">
                  <c:v>4473440.7699999996</c:v>
                </c:pt>
                <c:pt idx="5">
                  <c:v>5393522.9299999997</c:v>
                </c:pt>
                <c:pt idx="6">
                  <c:v>6336176.1799999997</c:v>
                </c:pt>
                <c:pt idx="7">
                  <c:v>7304561.1600000001</c:v>
                </c:pt>
                <c:pt idx="8">
                  <c:v>8159031.0300000003</c:v>
                </c:pt>
                <c:pt idx="9">
                  <c:v>9126327.5199999996</c:v>
                </c:pt>
                <c:pt idx="10">
                  <c:v>10111338.640000001</c:v>
                </c:pt>
                <c:pt idx="11">
                  <c:v>10772690.460000001</c:v>
                </c:pt>
              </c:numCache>
            </c:numRef>
          </c:val>
          <c:extLst>
            <c:ext xmlns:c16="http://schemas.microsoft.com/office/drawing/2014/chart" uri="{C3380CC4-5D6E-409C-BE32-E72D297353CC}">
              <c16:uniqueId val="{00000001-8E63-49F4-A9BC-2FDA33FE41E8}"/>
            </c:ext>
          </c:extLst>
        </c:ser>
        <c:dLbls>
          <c:showLegendKey val="0"/>
          <c:showVal val="0"/>
          <c:showCatName val="0"/>
          <c:showSerName val="0"/>
          <c:showPercent val="0"/>
          <c:showBubbleSize val="0"/>
        </c:dLbls>
        <c:gapWidth val="150"/>
        <c:axId val="1378713631"/>
        <c:axId val="483139087"/>
      </c:barChart>
      <c:lineChart>
        <c:grouping val="standard"/>
        <c:varyColors val="0"/>
        <c:ser>
          <c:idx val="0"/>
          <c:order val="0"/>
          <c:tx>
            <c:strRef>
              <c:f>Data!$B$3</c:f>
              <c:strCache>
                <c:ptCount val="1"/>
                <c:pt idx="0">
                  <c:v>Total_revenue</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Data!$A$4:$A$16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Data!$B$4:$B$16</c:f>
              <c:numCache>
                <c:formatCode>\$#,##0;\(\$#,##0\);\$#,##0</c:formatCode>
                <c:ptCount val="12"/>
                <c:pt idx="0">
                  <c:v>682368.74</c:v>
                </c:pt>
                <c:pt idx="1">
                  <c:v>1116400.44</c:v>
                </c:pt>
                <c:pt idx="2">
                  <c:v>795795.41</c:v>
                </c:pt>
                <c:pt idx="3">
                  <c:v>944677.98</c:v>
                </c:pt>
                <c:pt idx="4">
                  <c:v>934198.2</c:v>
                </c:pt>
                <c:pt idx="5">
                  <c:v>920082.16</c:v>
                </c:pt>
                <c:pt idx="6">
                  <c:v>942653.25</c:v>
                </c:pt>
                <c:pt idx="7">
                  <c:v>968384.98</c:v>
                </c:pt>
                <c:pt idx="8">
                  <c:v>854469.87</c:v>
                </c:pt>
                <c:pt idx="9">
                  <c:v>967296.49</c:v>
                </c:pt>
                <c:pt idx="10">
                  <c:v>985011.12</c:v>
                </c:pt>
                <c:pt idx="11">
                  <c:v>661351.81999999995</c:v>
                </c:pt>
              </c:numCache>
            </c:numRef>
          </c:val>
          <c:smooth val="0"/>
          <c:extLst>
            <c:ext xmlns:c16="http://schemas.microsoft.com/office/drawing/2014/chart" uri="{C3380CC4-5D6E-409C-BE32-E72D297353CC}">
              <c16:uniqueId val="{00000001-04AD-4BA1-B4E9-39B9F8E3F2CF}"/>
            </c:ext>
          </c:extLst>
        </c:ser>
        <c:dLbls>
          <c:showLegendKey val="0"/>
          <c:showVal val="0"/>
          <c:showCatName val="0"/>
          <c:showSerName val="0"/>
          <c:showPercent val="0"/>
          <c:showBubbleSize val="0"/>
        </c:dLbls>
        <c:marker val="1"/>
        <c:smooth val="0"/>
        <c:axId val="1617739343"/>
        <c:axId val="1438440351"/>
      </c:lineChart>
      <c:valAx>
        <c:axId val="483139087"/>
        <c:scaling>
          <c:orientation val="minMax"/>
        </c:scaling>
        <c:delete val="0"/>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Running</a:t>
                </a:r>
                <a:r>
                  <a:rPr lang="en-US" baseline="0"/>
                  <a:t> Total</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78713631"/>
        <c:crossBetween val="between"/>
      </c:valAx>
      <c:catAx>
        <c:axId val="1378713631"/>
        <c:scaling>
          <c:orientation val="minMax"/>
        </c:scaling>
        <c:delete val="1"/>
        <c:axPos val="b"/>
        <c:numFmt formatCode="General" sourceLinked="1"/>
        <c:majorTickMark val="out"/>
        <c:minorTickMark val="none"/>
        <c:tickLblPos val="nextTo"/>
        <c:crossAx val="483139087"/>
        <c:auto val="1"/>
        <c:lblAlgn val="ctr"/>
        <c:lblOffset val="100"/>
        <c:noMultiLvlLbl val="0"/>
      </c:catAx>
      <c:valAx>
        <c:axId val="1438440351"/>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17739343"/>
        <c:crosses val="max"/>
        <c:crossBetween val="between"/>
      </c:valAx>
      <c:catAx>
        <c:axId val="1617739343"/>
        <c:scaling>
          <c:orientation val="minMax"/>
        </c:scaling>
        <c:delete val="1"/>
        <c:axPos val="b"/>
        <c:numFmt formatCode="General" sourceLinked="1"/>
        <c:majorTickMark val="out"/>
        <c:minorTickMark val="none"/>
        <c:tickLblPos val="nextTo"/>
        <c:crossAx val="1438440351"/>
        <c:auto val="1"/>
        <c:lblAlgn val="ctr"/>
        <c:lblOffset val="100"/>
        <c:noMultiLvlLbl val="0"/>
      </c:catAx>
      <c:spPr>
        <a:noFill/>
        <a:ln>
          <a:noFill/>
        </a:ln>
        <a:effectLst/>
      </c:spPr>
    </c:plotArea>
    <c:legend>
      <c:legendPos val="b"/>
      <c:layout>
        <c:manualLayout>
          <c:xMode val="edge"/>
          <c:yMode val="edge"/>
          <c:x val="0.34594569235273542"/>
          <c:y val="0.89064748025377938"/>
          <c:w val="0.23499292568897637"/>
          <c:h val="6.250043744531934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Example.xlsx]Data!PivotTable2</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b="1" i="0" baseline="0">
                <a:effectLst>
                  <a:outerShdw blurRad="50800" dist="38100" dir="5400000" algn="t" rotWithShape="0">
                    <a:srgbClr val="000000">
                      <a:alpha val="40000"/>
                    </a:srgbClr>
                  </a:outerShdw>
                </a:effectLst>
              </a:rPr>
              <a:t>Branch Sales Volume vs Avg Sales Per Order</a:t>
            </a:r>
            <a:endParaRPr lang="en-US" sz="1600">
              <a:effectLst/>
            </a:endParaRPr>
          </a:p>
        </c:rich>
      </c:tx>
      <c:layout>
        <c:manualLayout>
          <c:xMode val="edge"/>
          <c:yMode val="edge"/>
          <c:x val="0.24818356793220636"/>
          <c:y val="3.1372558706981225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221898632719373E-2"/>
          <c:y val="9.8585280367662648E-2"/>
          <c:w val="0.769341544478364"/>
          <c:h val="0.7118650716714332"/>
        </c:manualLayout>
      </c:layout>
      <c:areaChart>
        <c:grouping val="standard"/>
        <c:varyColors val="0"/>
        <c:ser>
          <c:idx val="1"/>
          <c:order val="1"/>
          <c:tx>
            <c:strRef>
              <c:f>Data!$H$3</c:f>
              <c:strCache>
                <c:ptCount val="1"/>
                <c:pt idx="0">
                  <c:v>Volume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Data!$F$4:$F$58</c:f>
              <c:strCache>
                <c:ptCount val="54"/>
                <c:pt idx="0">
                  <c:v>101313</c:v>
                </c:pt>
                <c:pt idx="1">
                  <c:v>101419</c:v>
                </c:pt>
                <c:pt idx="2">
                  <c:v>102516</c:v>
                </c:pt>
                <c:pt idx="3">
                  <c:v>103516</c:v>
                </c:pt>
                <c:pt idx="4">
                  <c:v>173901</c:v>
                </c:pt>
                <c:pt idx="5">
                  <c:v>201605</c:v>
                </c:pt>
                <c:pt idx="6">
                  <c:v>201709</c:v>
                </c:pt>
                <c:pt idx="7">
                  <c:v>201714</c:v>
                </c:pt>
                <c:pt idx="8">
                  <c:v>201717</c:v>
                </c:pt>
                <c:pt idx="9">
                  <c:v>202600</c:v>
                </c:pt>
                <c:pt idx="10">
                  <c:v>202605</c:v>
                </c:pt>
                <c:pt idx="11">
                  <c:v>202714</c:v>
                </c:pt>
                <c:pt idx="12">
                  <c:v>208605</c:v>
                </c:pt>
                <c:pt idx="13">
                  <c:v>301301</c:v>
                </c:pt>
                <c:pt idx="14">
                  <c:v>301316</c:v>
                </c:pt>
                <c:pt idx="15">
                  <c:v>301505</c:v>
                </c:pt>
                <c:pt idx="16">
                  <c:v>301606</c:v>
                </c:pt>
                <c:pt idx="17">
                  <c:v>301619</c:v>
                </c:pt>
                <c:pt idx="18">
                  <c:v>302301</c:v>
                </c:pt>
                <c:pt idx="19">
                  <c:v>305118</c:v>
                </c:pt>
                <c:pt idx="20">
                  <c:v>308118</c:v>
                </c:pt>
                <c:pt idx="21">
                  <c:v>401612</c:v>
                </c:pt>
                <c:pt idx="22">
                  <c:v>402705</c:v>
                </c:pt>
                <c:pt idx="23">
                  <c:v>490260</c:v>
                </c:pt>
                <c:pt idx="24">
                  <c:v>490360</c:v>
                </c:pt>
                <c:pt idx="25">
                  <c:v>490460</c:v>
                </c:pt>
                <c:pt idx="26">
                  <c:v>501619</c:v>
                </c:pt>
                <c:pt idx="27">
                  <c:v>501717</c:v>
                </c:pt>
                <c:pt idx="28">
                  <c:v>501718</c:v>
                </c:pt>
                <c:pt idx="29">
                  <c:v>503405</c:v>
                </c:pt>
                <c:pt idx="30">
                  <c:v>590140</c:v>
                </c:pt>
                <c:pt idx="31">
                  <c:v>601306</c:v>
                </c:pt>
                <c:pt idx="32">
                  <c:v>601310</c:v>
                </c:pt>
                <c:pt idx="33">
                  <c:v>601716</c:v>
                </c:pt>
                <c:pt idx="34">
                  <c:v>602310</c:v>
                </c:pt>
                <c:pt idx="35">
                  <c:v>701309</c:v>
                </c:pt>
                <c:pt idx="36">
                  <c:v>701407</c:v>
                </c:pt>
                <c:pt idx="37">
                  <c:v>701512</c:v>
                </c:pt>
                <c:pt idx="38">
                  <c:v>701708</c:v>
                </c:pt>
                <c:pt idx="39">
                  <c:v>701715</c:v>
                </c:pt>
                <c:pt idx="40">
                  <c:v>701717</c:v>
                </c:pt>
                <c:pt idx="41">
                  <c:v>702309</c:v>
                </c:pt>
                <c:pt idx="42">
                  <c:v>801211</c:v>
                </c:pt>
                <c:pt idx="43">
                  <c:v>801607</c:v>
                </c:pt>
                <c:pt idx="44">
                  <c:v>802202</c:v>
                </c:pt>
                <c:pt idx="45">
                  <c:v>803717</c:v>
                </c:pt>
                <c:pt idx="46">
                  <c:v>804211</c:v>
                </c:pt>
                <c:pt idx="47">
                  <c:v>806211</c:v>
                </c:pt>
                <c:pt idx="48">
                  <c:v>806708</c:v>
                </c:pt>
                <c:pt idx="49">
                  <c:v>910181</c:v>
                </c:pt>
                <c:pt idx="50">
                  <c:v>920681</c:v>
                </c:pt>
                <c:pt idx="51">
                  <c:v>920781</c:v>
                </c:pt>
                <c:pt idx="52">
                  <c:v>940381</c:v>
                </c:pt>
                <c:pt idx="53">
                  <c:v>940581</c:v>
                </c:pt>
              </c:strCache>
            </c:strRef>
          </c:cat>
          <c:val>
            <c:numRef>
              <c:f>Data!$H$4:$H$58</c:f>
              <c:numCache>
                <c:formatCode>General</c:formatCode>
                <c:ptCount val="54"/>
                <c:pt idx="0">
                  <c:v>3650</c:v>
                </c:pt>
                <c:pt idx="1">
                  <c:v>758</c:v>
                </c:pt>
                <c:pt idx="2">
                  <c:v>381</c:v>
                </c:pt>
                <c:pt idx="3">
                  <c:v>623</c:v>
                </c:pt>
                <c:pt idx="4">
                  <c:v>622</c:v>
                </c:pt>
                <c:pt idx="5">
                  <c:v>469</c:v>
                </c:pt>
                <c:pt idx="6">
                  <c:v>485</c:v>
                </c:pt>
                <c:pt idx="7">
                  <c:v>1714</c:v>
                </c:pt>
                <c:pt idx="8">
                  <c:v>2709</c:v>
                </c:pt>
                <c:pt idx="9">
                  <c:v>1027</c:v>
                </c:pt>
                <c:pt idx="10">
                  <c:v>2153</c:v>
                </c:pt>
                <c:pt idx="11">
                  <c:v>678</c:v>
                </c:pt>
                <c:pt idx="12">
                  <c:v>440</c:v>
                </c:pt>
                <c:pt idx="13">
                  <c:v>985</c:v>
                </c:pt>
                <c:pt idx="14">
                  <c:v>3061</c:v>
                </c:pt>
                <c:pt idx="15">
                  <c:v>661</c:v>
                </c:pt>
                <c:pt idx="16">
                  <c:v>242</c:v>
                </c:pt>
                <c:pt idx="17">
                  <c:v>1366</c:v>
                </c:pt>
                <c:pt idx="18">
                  <c:v>1642</c:v>
                </c:pt>
                <c:pt idx="19">
                  <c:v>630</c:v>
                </c:pt>
                <c:pt idx="20">
                  <c:v>415</c:v>
                </c:pt>
                <c:pt idx="21">
                  <c:v>1805</c:v>
                </c:pt>
                <c:pt idx="22">
                  <c:v>153</c:v>
                </c:pt>
                <c:pt idx="23">
                  <c:v>1088</c:v>
                </c:pt>
                <c:pt idx="24">
                  <c:v>776</c:v>
                </c:pt>
                <c:pt idx="25">
                  <c:v>499</c:v>
                </c:pt>
                <c:pt idx="26">
                  <c:v>1578</c:v>
                </c:pt>
                <c:pt idx="27">
                  <c:v>2947</c:v>
                </c:pt>
                <c:pt idx="28">
                  <c:v>875</c:v>
                </c:pt>
                <c:pt idx="29">
                  <c:v>1733</c:v>
                </c:pt>
                <c:pt idx="30">
                  <c:v>1198</c:v>
                </c:pt>
                <c:pt idx="31">
                  <c:v>2140</c:v>
                </c:pt>
                <c:pt idx="32">
                  <c:v>343</c:v>
                </c:pt>
                <c:pt idx="33">
                  <c:v>1168</c:v>
                </c:pt>
                <c:pt idx="34">
                  <c:v>362</c:v>
                </c:pt>
                <c:pt idx="35">
                  <c:v>3272</c:v>
                </c:pt>
                <c:pt idx="36">
                  <c:v>1713</c:v>
                </c:pt>
                <c:pt idx="37">
                  <c:v>915</c:v>
                </c:pt>
                <c:pt idx="38">
                  <c:v>828</c:v>
                </c:pt>
                <c:pt idx="39">
                  <c:v>2876</c:v>
                </c:pt>
                <c:pt idx="40">
                  <c:v>1337</c:v>
                </c:pt>
                <c:pt idx="41">
                  <c:v>1503</c:v>
                </c:pt>
                <c:pt idx="42">
                  <c:v>1908</c:v>
                </c:pt>
                <c:pt idx="43">
                  <c:v>1215</c:v>
                </c:pt>
                <c:pt idx="44">
                  <c:v>912</c:v>
                </c:pt>
                <c:pt idx="45">
                  <c:v>1989</c:v>
                </c:pt>
                <c:pt idx="46">
                  <c:v>1510</c:v>
                </c:pt>
                <c:pt idx="47">
                  <c:v>1390</c:v>
                </c:pt>
                <c:pt idx="48">
                  <c:v>883</c:v>
                </c:pt>
                <c:pt idx="49">
                  <c:v>628</c:v>
                </c:pt>
                <c:pt idx="50">
                  <c:v>898</c:v>
                </c:pt>
                <c:pt idx="51">
                  <c:v>1029</c:v>
                </c:pt>
                <c:pt idx="52">
                  <c:v>1464</c:v>
                </c:pt>
                <c:pt idx="53">
                  <c:v>961</c:v>
                </c:pt>
              </c:numCache>
            </c:numRef>
          </c:val>
          <c:extLst>
            <c:ext xmlns:c16="http://schemas.microsoft.com/office/drawing/2014/chart" uri="{C3380CC4-5D6E-409C-BE32-E72D297353CC}">
              <c16:uniqueId val="{00000000-E347-4D6C-AC54-8885D79A8DC7}"/>
            </c:ext>
          </c:extLst>
        </c:ser>
        <c:dLbls>
          <c:showLegendKey val="0"/>
          <c:showVal val="0"/>
          <c:showCatName val="0"/>
          <c:showSerName val="0"/>
          <c:showPercent val="0"/>
          <c:showBubbleSize val="0"/>
        </c:dLbls>
        <c:axId val="1281532287"/>
        <c:axId val="1151741055"/>
      </c:areaChart>
      <c:lineChart>
        <c:grouping val="standard"/>
        <c:varyColors val="0"/>
        <c:ser>
          <c:idx val="0"/>
          <c:order val="0"/>
          <c:tx>
            <c:strRef>
              <c:f>Data!$G$3</c:f>
              <c:strCache>
                <c:ptCount val="1"/>
                <c:pt idx="0">
                  <c:v>Avg Sales Amount</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Data!$F$4:$F$58</c:f>
              <c:strCache>
                <c:ptCount val="54"/>
                <c:pt idx="0">
                  <c:v>101313</c:v>
                </c:pt>
                <c:pt idx="1">
                  <c:v>101419</c:v>
                </c:pt>
                <c:pt idx="2">
                  <c:v>102516</c:v>
                </c:pt>
                <c:pt idx="3">
                  <c:v>103516</c:v>
                </c:pt>
                <c:pt idx="4">
                  <c:v>173901</c:v>
                </c:pt>
                <c:pt idx="5">
                  <c:v>201605</c:v>
                </c:pt>
                <c:pt idx="6">
                  <c:v>201709</c:v>
                </c:pt>
                <c:pt idx="7">
                  <c:v>201714</c:v>
                </c:pt>
                <c:pt idx="8">
                  <c:v>201717</c:v>
                </c:pt>
                <c:pt idx="9">
                  <c:v>202600</c:v>
                </c:pt>
                <c:pt idx="10">
                  <c:v>202605</c:v>
                </c:pt>
                <c:pt idx="11">
                  <c:v>202714</c:v>
                </c:pt>
                <c:pt idx="12">
                  <c:v>208605</c:v>
                </c:pt>
                <c:pt idx="13">
                  <c:v>301301</c:v>
                </c:pt>
                <c:pt idx="14">
                  <c:v>301316</c:v>
                </c:pt>
                <c:pt idx="15">
                  <c:v>301505</c:v>
                </c:pt>
                <c:pt idx="16">
                  <c:v>301606</c:v>
                </c:pt>
                <c:pt idx="17">
                  <c:v>301619</c:v>
                </c:pt>
                <c:pt idx="18">
                  <c:v>302301</c:v>
                </c:pt>
                <c:pt idx="19">
                  <c:v>305118</c:v>
                </c:pt>
                <c:pt idx="20">
                  <c:v>308118</c:v>
                </c:pt>
                <c:pt idx="21">
                  <c:v>401612</c:v>
                </c:pt>
                <c:pt idx="22">
                  <c:v>402705</c:v>
                </c:pt>
                <c:pt idx="23">
                  <c:v>490260</c:v>
                </c:pt>
                <c:pt idx="24">
                  <c:v>490360</c:v>
                </c:pt>
                <c:pt idx="25">
                  <c:v>490460</c:v>
                </c:pt>
                <c:pt idx="26">
                  <c:v>501619</c:v>
                </c:pt>
                <c:pt idx="27">
                  <c:v>501717</c:v>
                </c:pt>
                <c:pt idx="28">
                  <c:v>501718</c:v>
                </c:pt>
                <c:pt idx="29">
                  <c:v>503405</c:v>
                </c:pt>
                <c:pt idx="30">
                  <c:v>590140</c:v>
                </c:pt>
                <c:pt idx="31">
                  <c:v>601306</c:v>
                </c:pt>
                <c:pt idx="32">
                  <c:v>601310</c:v>
                </c:pt>
                <c:pt idx="33">
                  <c:v>601716</c:v>
                </c:pt>
                <c:pt idx="34">
                  <c:v>602310</c:v>
                </c:pt>
                <c:pt idx="35">
                  <c:v>701309</c:v>
                </c:pt>
                <c:pt idx="36">
                  <c:v>701407</c:v>
                </c:pt>
                <c:pt idx="37">
                  <c:v>701512</c:v>
                </c:pt>
                <c:pt idx="38">
                  <c:v>701708</c:v>
                </c:pt>
                <c:pt idx="39">
                  <c:v>701715</c:v>
                </c:pt>
                <c:pt idx="40">
                  <c:v>701717</c:v>
                </c:pt>
                <c:pt idx="41">
                  <c:v>702309</c:v>
                </c:pt>
                <c:pt idx="42">
                  <c:v>801211</c:v>
                </c:pt>
                <c:pt idx="43">
                  <c:v>801607</c:v>
                </c:pt>
                <c:pt idx="44">
                  <c:v>802202</c:v>
                </c:pt>
                <c:pt idx="45">
                  <c:v>803717</c:v>
                </c:pt>
                <c:pt idx="46">
                  <c:v>804211</c:v>
                </c:pt>
                <c:pt idx="47">
                  <c:v>806211</c:v>
                </c:pt>
                <c:pt idx="48">
                  <c:v>806708</c:v>
                </c:pt>
                <c:pt idx="49">
                  <c:v>910181</c:v>
                </c:pt>
                <c:pt idx="50">
                  <c:v>920681</c:v>
                </c:pt>
                <c:pt idx="51">
                  <c:v>920781</c:v>
                </c:pt>
                <c:pt idx="52">
                  <c:v>940381</c:v>
                </c:pt>
                <c:pt idx="53">
                  <c:v>940581</c:v>
                </c:pt>
              </c:strCache>
            </c:strRef>
          </c:cat>
          <c:val>
            <c:numRef>
              <c:f>Data!$G$4:$G$58</c:f>
              <c:numCache>
                <c:formatCode>\$#,##0.00;\(\$#,##0.00\);\$#,##0.00</c:formatCode>
                <c:ptCount val="54"/>
                <c:pt idx="0">
                  <c:v>121.8167</c:v>
                </c:pt>
                <c:pt idx="1">
                  <c:v>164.37569999999999</c:v>
                </c:pt>
                <c:pt idx="2">
                  <c:v>165.95419999999999</c:v>
                </c:pt>
                <c:pt idx="3">
                  <c:v>163.1832</c:v>
                </c:pt>
                <c:pt idx="4">
                  <c:v>172.37129999999999</c:v>
                </c:pt>
                <c:pt idx="5">
                  <c:v>148.8674</c:v>
                </c:pt>
                <c:pt idx="6">
                  <c:v>199.6987</c:v>
                </c:pt>
                <c:pt idx="7">
                  <c:v>168.29499999999999</c:v>
                </c:pt>
                <c:pt idx="8">
                  <c:v>166.30410000000001</c:v>
                </c:pt>
                <c:pt idx="9">
                  <c:v>146.81829999999999</c:v>
                </c:pt>
                <c:pt idx="10">
                  <c:v>159.09630000000001</c:v>
                </c:pt>
                <c:pt idx="11">
                  <c:v>166.7765</c:v>
                </c:pt>
                <c:pt idx="12">
                  <c:v>145.9092</c:v>
                </c:pt>
                <c:pt idx="13">
                  <c:v>159.62809999999999</c:v>
                </c:pt>
                <c:pt idx="14">
                  <c:v>129.9393</c:v>
                </c:pt>
                <c:pt idx="15">
                  <c:v>155.0222</c:v>
                </c:pt>
                <c:pt idx="16">
                  <c:v>177.7372</c:v>
                </c:pt>
                <c:pt idx="17">
                  <c:v>140.02590000000001</c:v>
                </c:pt>
                <c:pt idx="18">
                  <c:v>152.9718</c:v>
                </c:pt>
                <c:pt idx="19">
                  <c:v>161.94640000000001</c:v>
                </c:pt>
                <c:pt idx="20">
                  <c:v>137.43199999999999</c:v>
                </c:pt>
                <c:pt idx="21">
                  <c:v>126.99469999999999</c:v>
                </c:pt>
                <c:pt idx="22">
                  <c:v>169.53630000000001</c:v>
                </c:pt>
                <c:pt idx="23">
                  <c:v>128.32810000000001</c:v>
                </c:pt>
                <c:pt idx="24">
                  <c:v>127.4449</c:v>
                </c:pt>
                <c:pt idx="25">
                  <c:v>154.51740000000001</c:v>
                </c:pt>
                <c:pt idx="26">
                  <c:v>132.23310000000001</c:v>
                </c:pt>
                <c:pt idx="27">
                  <c:v>153.43020000000001</c:v>
                </c:pt>
                <c:pt idx="28">
                  <c:v>175.62280000000001</c:v>
                </c:pt>
                <c:pt idx="29">
                  <c:v>190.52539999999999</c:v>
                </c:pt>
                <c:pt idx="30">
                  <c:v>186.91800000000001</c:v>
                </c:pt>
                <c:pt idx="31">
                  <c:v>175.1841</c:v>
                </c:pt>
                <c:pt idx="32">
                  <c:v>221.5325</c:v>
                </c:pt>
                <c:pt idx="33">
                  <c:v>144.58369999999999</c:v>
                </c:pt>
                <c:pt idx="34">
                  <c:v>194.83240000000001</c:v>
                </c:pt>
                <c:pt idx="35">
                  <c:v>127.49209999999999</c:v>
                </c:pt>
                <c:pt idx="36">
                  <c:v>171.21969999999999</c:v>
                </c:pt>
                <c:pt idx="37">
                  <c:v>176.76419999999999</c:v>
                </c:pt>
                <c:pt idx="38">
                  <c:v>203.46119999999999</c:v>
                </c:pt>
                <c:pt idx="39">
                  <c:v>168.57089999999999</c:v>
                </c:pt>
                <c:pt idx="40">
                  <c:v>177.60079999999999</c:v>
                </c:pt>
                <c:pt idx="41">
                  <c:v>126.9877</c:v>
                </c:pt>
                <c:pt idx="42">
                  <c:v>175.63419999999999</c:v>
                </c:pt>
                <c:pt idx="43">
                  <c:v>153.85900000000001</c:v>
                </c:pt>
                <c:pt idx="44">
                  <c:v>172.34530000000001</c:v>
                </c:pt>
                <c:pt idx="45">
                  <c:v>167.71279999999999</c:v>
                </c:pt>
                <c:pt idx="46">
                  <c:v>203.38749999999999</c:v>
                </c:pt>
                <c:pt idx="47">
                  <c:v>166.44290000000001</c:v>
                </c:pt>
                <c:pt idx="48">
                  <c:v>161.25489999999999</c:v>
                </c:pt>
                <c:pt idx="49">
                  <c:v>134.27709999999999</c:v>
                </c:pt>
                <c:pt idx="50">
                  <c:v>165.761</c:v>
                </c:pt>
                <c:pt idx="51">
                  <c:v>156.0436</c:v>
                </c:pt>
                <c:pt idx="52">
                  <c:v>153.24</c:v>
                </c:pt>
                <c:pt idx="53">
                  <c:v>164.33760000000001</c:v>
                </c:pt>
              </c:numCache>
            </c:numRef>
          </c:val>
          <c:smooth val="0"/>
          <c:extLst>
            <c:ext xmlns:c16="http://schemas.microsoft.com/office/drawing/2014/chart" uri="{C3380CC4-5D6E-409C-BE32-E72D297353CC}">
              <c16:uniqueId val="{00000001-E347-4D6C-AC54-8885D79A8DC7}"/>
            </c:ext>
          </c:extLst>
        </c:ser>
        <c:dLbls>
          <c:showLegendKey val="0"/>
          <c:showVal val="0"/>
          <c:showCatName val="0"/>
          <c:showSerName val="0"/>
          <c:showPercent val="0"/>
          <c:showBubbleSize val="0"/>
        </c:dLbls>
        <c:marker val="1"/>
        <c:smooth val="0"/>
        <c:axId val="1271436559"/>
        <c:axId val="2078850975"/>
      </c:lineChart>
      <c:catAx>
        <c:axId val="128153228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51741055"/>
        <c:crosses val="autoZero"/>
        <c:auto val="1"/>
        <c:lblAlgn val="ctr"/>
        <c:lblOffset val="100"/>
        <c:noMultiLvlLbl val="0"/>
      </c:catAx>
      <c:valAx>
        <c:axId val="115174105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81532287"/>
        <c:crosses val="autoZero"/>
        <c:crossBetween val="between"/>
      </c:valAx>
      <c:valAx>
        <c:axId val="2078850975"/>
        <c:scaling>
          <c:orientation val="minMax"/>
        </c:scaling>
        <c:delete val="0"/>
        <c:axPos val="r"/>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71436559"/>
        <c:crosses val="max"/>
        <c:crossBetween val="between"/>
      </c:valAx>
      <c:catAx>
        <c:axId val="1271436559"/>
        <c:scaling>
          <c:orientation val="minMax"/>
        </c:scaling>
        <c:delete val="1"/>
        <c:axPos val="b"/>
        <c:numFmt formatCode="General" sourceLinked="1"/>
        <c:majorTickMark val="none"/>
        <c:minorTickMark val="none"/>
        <c:tickLblPos val="nextTo"/>
        <c:crossAx val="2078850975"/>
        <c:crosses val="autoZero"/>
        <c:auto val="1"/>
        <c:lblAlgn val="ctr"/>
        <c:lblOffset val="100"/>
        <c:noMultiLvlLbl val="0"/>
      </c:catAx>
      <c:spPr>
        <a:noFill/>
        <a:ln>
          <a:noFill/>
        </a:ln>
        <a:effectLst/>
      </c:spPr>
    </c:plotArea>
    <c:legend>
      <c:legendPos val="b"/>
      <c:layout>
        <c:manualLayout>
          <c:xMode val="edge"/>
          <c:yMode val="edge"/>
          <c:x val="0.37477007205237772"/>
          <c:y val="0.93845142456428121"/>
          <c:w val="0.24843632742104527"/>
          <c:h val="5.389257243903157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Example.xlsx]Data!PivotTable3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Employee Contribution to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3387226936109223E-2"/>
          <c:y val="0.15490509678632883"/>
          <c:w val="0.87666557199263773"/>
          <c:h val="0.54038156031319762"/>
        </c:manualLayout>
      </c:layout>
      <c:barChart>
        <c:barDir val="col"/>
        <c:grouping val="clustered"/>
        <c:varyColors val="0"/>
        <c:ser>
          <c:idx val="0"/>
          <c:order val="0"/>
          <c:tx>
            <c:strRef>
              <c:f>Data!$K$3</c:f>
              <c:strCache>
                <c:ptCount val="1"/>
                <c:pt idx="0">
                  <c:v>Total Revenue</c:v>
                </c:pt>
              </c:strCache>
            </c:strRef>
          </c:tx>
          <c:spPr>
            <a:solidFill>
              <a:schemeClr val="accent1"/>
            </a:solidFill>
            <a:ln>
              <a:noFill/>
            </a:ln>
            <a:effectLst/>
          </c:spPr>
          <c:invertIfNegative val="0"/>
          <c:cat>
            <c:strRef>
              <c:f>Data!$J$4:$J$650</c:f>
              <c:strCache>
                <c:ptCount val="647"/>
                <c:pt idx="0">
                  <c:v>EDUARDO HIRNANDIZ</c:v>
                </c:pt>
                <c:pt idx="1">
                  <c:v>GREER WATTS</c:v>
                </c:pt>
                <c:pt idx="2">
                  <c:v>ROBERT SLECIM</c:v>
                </c:pt>
                <c:pt idx="3">
                  <c:v>JEFFREY MCCILLEIGH</c:v>
                </c:pt>
                <c:pt idx="4">
                  <c:v>WILLIAM BICKIR</c:v>
                </c:pt>
                <c:pt idx="5">
                  <c:v>JASON GALL</c:v>
                </c:pt>
                <c:pt idx="6">
                  <c:v>JAMES PHALLAPS</c:v>
                </c:pt>
                <c:pt idx="7">
                  <c:v>RONALD KIMPIRT</c:v>
                </c:pt>
                <c:pt idx="8">
                  <c:v>THOEUNG SIN</c:v>
                </c:pt>
                <c:pt idx="9">
                  <c:v>MICHAEL IDWERDS</c:v>
                </c:pt>
                <c:pt idx="10">
                  <c:v>DAVID RATEJCZEK</c:v>
                </c:pt>
                <c:pt idx="11">
                  <c:v>CHARLES RACHTIR</c:v>
                </c:pt>
                <c:pt idx="12">
                  <c:v>BRYAN MESHBIQN</c:v>
                </c:pt>
                <c:pt idx="13">
                  <c:v>ROGER BEQIAAL</c:v>
                </c:pt>
                <c:pt idx="14">
                  <c:v>SHALAN HERVIY</c:v>
                </c:pt>
                <c:pt idx="15">
                  <c:v>ELADIO NINIZ</c:v>
                </c:pt>
                <c:pt idx="16">
                  <c:v>KEVIN DIAST</c:v>
                </c:pt>
                <c:pt idx="17">
                  <c:v>RUSSELL RIID</c:v>
                </c:pt>
                <c:pt idx="18">
                  <c:v>JOSEPH WANEGREDZKI</c:v>
                </c:pt>
                <c:pt idx="19">
                  <c:v>ALAIN RAEIX</c:v>
                </c:pt>
                <c:pt idx="20">
                  <c:v>MICHAEL JEHNSEN</c:v>
                </c:pt>
                <c:pt idx="21">
                  <c:v>JAMES HERIMSKI</c:v>
                </c:pt>
                <c:pt idx="22">
                  <c:v>RANDY FIRGIRSEN</c:v>
                </c:pt>
                <c:pt idx="23">
                  <c:v>JAMES HERPIR</c:v>
                </c:pt>
                <c:pt idx="24">
                  <c:v>EDGAR SANTANNA</c:v>
                </c:pt>
                <c:pt idx="25">
                  <c:v>SCOTT PECKIR</c:v>
                </c:pt>
                <c:pt idx="26">
                  <c:v>DOUGLAS WHATILIY</c:v>
                </c:pt>
                <c:pt idx="27">
                  <c:v>MICHAEL KILLIY</c:v>
                </c:pt>
                <c:pt idx="28">
                  <c:v>YUNIER MERTANIZ</c:v>
                </c:pt>
                <c:pt idx="29">
                  <c:v>DAVID BINNUIS</c:v>
                </c:pt>
                <c:pt idx="30">
                  <c:v>MARK RACHMAN</c:v>
                </c:pt>
                <c:pt idx="31">
                  <c:v>RODOLFO GISAIRRIZ</c:v>
                </c:pt>
                <c:pt idx="32">
                  <c:v>ROGELIO ERRIOLA</c:v>
                </c:pt>
                <c:pt idx="33">
                  <c:v>ANTONIO BLANCO</c:v>
                </c:pt>
                <c:pt idx="34">
                  <c:v>JUSTINO RIVIRA</c:v>
                </c:pt>
                <c:pt idx="35">
                  <c:v>FRANCISCO SALCIDO</c:v>
                </c:pt>
                <c:pt idx="36">
                  <c:v>MARTIN ERTAZ</c:v>
                </c:pt>
                <c:pt idx="37">
                  <c:v>CHRISTOPHER CADEM</c:v>
                </c:pt>
                <c:pt idx="38">
                  <c:v>ERIC CEWDIN</c:v>
                </c:pt>
                <c:pt idx="39">
                  <c:v>CHRISTOPHER STIPHINSEN</c:v>
                </c:pt>
                <c:pt idx="40">
                  <c:v>RICHIE LEZZER</c:v>
                </c:pt>
                <c:pt idx="41">
                  <c:v>DANIEL STANSEN</c:v>
                </c:pt>
                <c:pt idx="42">
                  <c:v>MICHAEL GEBLE</c:v>
                </c:pt>
                <c:pt idx="43">
                  <c:v>JOSEPH MESEN</c:v>
                </c:pt>
                <c:pt idx="44">
                  <c:v>KEITH MEIRIIH</c:v>
                </c:pt>
                <c:pt idx="45">
                  <c:v>JAMES CHANDLIR</c:v>
                </c:pt>
                <c:pt idx="46">
                  <c:v>JOHN SNYDIR</c:v>
                </c:pt>
                <c:pt idx="47">
                  <c:v>DORAN ANDIRSEN</c:v>
                </c:pt>
                <c:pt idx="48">
                  <c:v>JAMES BRADFERD</c:v>
                </c:pt>
                <c:pt idx="49">
                  <c:v>JOHN BIADLE</c:v>
                </c:pt>
                <c:pt idx="50">
                  <c:v>JEFFREY LEBILLE</c:v>
                </c:pt>
                <c:pt idx="51">
                  <c:v>CHRISTOPHER SMATH</c:v>
                </c:pt>
                <c:pt idx="52">
                  <c:v>CLAUDE HAVINIR</c:v>
                </c:pt>
                <c:pt idx="53">
                  <c:v>TIMOTHY CERDWILL</c:v>
                </c:pt>
                <c:pt idx="54">
                  <c:v>MAURICIO VIVES</c:v>
                </c:pt>
                <c:pt idx="55">
                  <c:v>JOHN STEMPFL</c:v>
                </c:pt>
                <c:pt idx="56">
                  <c:v>GREGORY TREY</c:v>
                </c:pt>
                <c:pt idx="57">
                  <c:v>NOEL BILGRAVE</c:v>
                </c:pt>
                <c:pt idx="58">
                  <c:v>ANTHONY CIOSER</c:v>
                </c:pt>
                <c:pt idx="59">
                  <c:v>BRIAN GOFFNIY</c:v>
                </c:pt>
                <c:pt idx="60">
                  <c:v>JAMES SKILTEN</c:v>
                </c:pt>
                <c:pt idx="61">
                  <c:v>DOMINIQUE FRANCAS</c:v>
                </c:pt>
                <c:pt idx="62">
                  <c:v>TERRY TEMKANS</c:v>
                </c:pt>
                <c:pt idx="63">
                  <c:v>ORLANDA BRAYLECK</c:v>
                </c:pt>
                <c:pt idx="64">
                  <c:v>ALAIN FALAATREILT</c:v>
                </c:pt>
                <c:pt idx="65">
                  <c:v>ADAM SWANGIR</c:v>
                </c:pt>
                <c:pt idx="66">
                  <c:v>ERIC HIGDEHL</c:v>
                </c:pt>
                <c:pt idx="67">
                  <c:v>STEPHANE GEIDIT</c:v>
                </c:pt>
                <c:pt idx="68">
                  <c:v>GERARD BILL</c:v>
                </c:pt>
                <c:pt idx="69">
                  <c:v>CHARLES DIDLIY</c:v>
                </c:pt>
                <c:pt idx="70">
                  <c:v>CHRISTOPHER BEALIY</c:v>
                </c:pt>
                <c:pt idx="71">
                  <c:v>FRANCIS WIBIR</c:v>
                </c:pt>
                <c:pt idx="72">
                  <c:v>ROBERT ALCERO</c:v>
                </c:pt>
                <c:pt idx="73">
                  <c:v>MATTHEW LIABINGISH</c:v>
                </c:pt>
                <c:pt idx="74">
                  <c:v>SCOTT IALANDIR</c:v>
                </c:pt>
                <c:pt idx="75">
                  <c:v>BRIAN HINTSMAN</c:v>
                </c:pt>
                <c:pt idx="76">
                  <c:v>BRETT CHIQCH</c:v>
                </c:pt>
                <c:pt idx="77">
                  <c:v>WAYNE IRACKSEN</c:v>
                </c:pt>
                <c:pt idx="78">
                  <c:v>CARLOS PIRIZ</c:v>
                </c:pt>
                <c:pt idx="79">
                  <c:v>WILLIAM WANSIMANN</c:v>
                </c:pt>
                <c:pt idx="80">
                  <c:v>RICHARD CERRESCO</c:v>
                </c:pt>
                <c:pt idx="81">
                  <c:v>THOMAS REPIR</c:v>
                </c:pt>
                <c:pt idx="82">
                  <c:v>FRANK SALVA</c:v>
                </c:pt>
                <c:pt idx="83">
                  <c:v>BRYAN VEIGHN</c:v>
                </c:pt>
                <c:pt idx="84">
                  <c:v>SHAWN GERTEN</c:v>
                </c:pt>
                <c:pt idx="85">
                  <c:v>MARC PLANTE</c:v>
                </c:pt>
                <c:pt idx="86">
                  <c:v>JAY SIMRILD</c:v>
                </c:pt>
                <c:pt idx="87">
                  <c:v>GARY GRUINHEW</c:v>
                </c:pt>
                <c:pt idx="88">
                  <c:v>DWANE IRACKSEN</c:v>
                </c:pt>
                <c:pt idx="89">
                  <c:v>MICHAEL HIGHIS</c:v>
                </c:pt>
                <c:pt idx="90">
                  <c:v>ALAN ESTIR</c:v>
                </c:pt>
                <c:pt idx="91">
                  <c:v>HEYWARD PIORSEN</c:v>
                </c:pt>
                <c:pt idx="92">
                  <c:v>FRANK LICADO</c:v>
                </c:pt>
                <c:pt idx="93">
                  <c:v>DANN WALTIRS</c:v>
                </c:pt>
                <c:pt idx="94">
                  <c:v>JAMASON STANLIY</c:v>
                </c:pt>
                <c:pt idx="95">
                  <c:v>SHAUN RALIY</c:v>
                </c:pt>
                <c:pt idx="96">
                  <c:v>HOWARD WALLAEMS</c:v>
                </c:pt>
                <c:pt idx="97">
                  <c:v>TIMOTHY CRIOMIR</c:v>
                </c:pt>
                <c:pt idx="98">
                  <c:v>GREGORY PERSENS</c:v>
                </c:pt>
                <c:pt idx="99">
                  <c:v>CHRISTOPHER HIWATT</c:v>
                </c:pt>
                <c:pt idx="100">
                  <c:v>SCOTT ZALESAN</c:v>
                </c:pt>
                <c:pt idx="101">
                  <c:v>MICHAEL ZAECEMA</c:v>
                </c:pt>
                <c:pt idx="102">
                  <c:v>DUANE LICES</c:v>
                </c:pt>
                <c:pt idx="103">
                  <c:v>ROBERTO MINDIZ</c:v>
                </c:pt>
                <c:pt idx="104">
                  <c:v>LUC CESTENGIAY</c:v>
                </c:pt>
                <c:pt idx="105">
                  <c:v>STEVEN HIMPIL</c:v>
                </c:pt>
                <c:pt idx="106">
                  <c:v>RICHARD MANDIVALLE</c:v>
                </c:pt>
                <c:pt idx="107">
                  <c:v>ALAN MESSAE</c:v>
                </c:pt>
                <c:pt idx="108">
                  <c:v>JOHN MADASEN</c:v>
                </c:pt>
                <c:pt idx="109">
                  <c:v>MICHAEL GENZALIS</c:v>
                </c:pt>
                <c:pt idx="110">
                  <c:v>KEN REBIRTSEN</c:v>
                </c:pt>
                <c:pt idx="111">
                  <c:v>MICHAEL SHAMKO</c:v>
                </c:pt>
                <c:pt idx="112">
                  <c:v>FRANK CIVATILLA</c:v>
                </c:pt>
                <c:pt idx="113">
                  <c:v>ADRIEN LEBBE</c:v>
                </c:pt>
                <c:pt idx="114">
                  <c:v>DONALD CRETTY</c:v>
                </c:pt>
                <c:pt idx="115">
                  <c:v>JUAN GISAIRRIZ</c:v>
                </c:pt>
                <c:pt idx="116">
                  <c:v>SHAWN GIFFIY</c:v>
                </c:pt>
                <c:pt idx="117">
                  <c:v>SALVADOR QITZADA</c:v>
                </c:pt>
                <c:pt idx="118">
                  <c:v>ANTHONY CRAVIY</c:v>
                </c:pt>
                <c:pt idx="119">
                  <c:v>JACK ZANGIR</c:v>
                </c:pt>
                <c:pt idx="120">
                  <c:v>BRYAN CELIS</c:v>
                </c:pt>
                <c:pt idx="121">
                  <c:v>CHARLES NIVIR</c:v>
                </c:pt>
                <c:pt idx="122">
                  <c:v>JOSE MATA</c:v>
                </c:pt>
                <c:pt idx="123">
                  <c:v>JOHN PRACE</c:v>
                </c:pt>
                <c:pt idx="124">
                  <c:v>DAAMON BLECK</c:v>
                </c:pt>
                <c:pt idx="125">
                  <c:v>STEVEN WEMBELDT</c:v>
                </c:pt>
                <c:pt idx="126">
                  <c:v>CHRISTOPHER ABERRA</c:v>
                </c:pt>
                <c:pt idx="127">
                  <c:v>MARK CELLAIR</c:v>
                </c:pt>
                <c:pt idx="128">
                  <c:v>TERRY MEERE</c:v>
                </c:pt>
                <c:pt idx="129">
                  <c:v>RONALD BIOCH</c:v>
                </c:pt>
                <c:pt idx="130">
                  <c:v>TAIWAN ADEMS</c:v>
                </c:pt>
                <c:pt idx="131">
                  <c:v>SHAUN WALLAEMS</c:v>
                </c:pt>
                <c:pt idx="132">
                  <c:v>BRIAN HERVIY</c:v>
                </c:pt>
                <c:pt idx="133">
                  <c:v>MERRILL MESS</c:v>
                </c:pt>
                <c:pt idx="134">
                  <c:v>SHANNON SANGIR</c:v>
                </c:pt>
                <c:pt idx="135">
                  <c:v>ALFRED WEMECK</c:v>
                </c:pt>
                <c:pt idx="136">
                  <c:v>NORMAN EIGILLO</c:v>
                </c:pt>
                <c:pt idx="137">
                  <c:v>DAVID GRANGIR</c:v>
                </c:pt>
                <c:pt idx="138">
                  <c:v>GLENN CYGANAK</c:v>
                </c:pt>
                <c:pt idx="139">
                  <c:v>HARLEY NILSEN</c:v>
                </c:pt>
                <c:pt idx="140">
                  <c:v>ALAIN HINRI</c:v>
                </c:pt>
                <c:pt idx="141">
                  <c:v>JERREL DEANE</c:v>
                </c:pt>
                <c:pt idx="142">
                  <c:v>CARLOS ERTIGA</c:v>
                </c:pt>
                <c:pt idx="143">
                  <c:v>CARLOS REMARIZ</c:v>
                </c:pt>
                <c:pt idx="144">
                  <c:v>SHAMON IIBANKS</c:v>
                </c:pt>
                <c:pt idx="145">
                  <c:v>DANIEL ADEMO</c:v>
                </c:pt>
                <c:pt idx="146">
                  <c:v>TERRY ATKANS</c:v>
                </c:pt>
                <c:pt idx="147">
                  <c:v>KENNETH VAN HUILE</c:v>
                </c:pt>
                <c:pt idx="148">
                  <c:v>DANIEL CEEPIR</c:v>
                </c:pt>
                <c:pt idx="149">
                  <c:v>MICHAEL BEYD</c:v>
                </c:pt>
                <c:pt idx="150">
                  <c:v>PATRICK FLERIS</c:v>
                </c:pt>
                <c:pt idx="151">
                  <c:v>REYMUNDO PIRIZ</c:v>
                </c:pt>
                <c:pt idx="152">
                  <c:v>KURT BIRTREM</c:v>
                </c:pt>
                <c:pt idx="153">
                  <c:v>DAVID REWAT</c:v>
                </c:pt>
                <c:pt idx="154">
                  <c:v>DENNIS WEMECK</c:v>
                </c:pt>
                <c:pt idx="155">
                  <c:v>CHRISTOPHER HELT</c:v>
                </c:pt>
                <c:pt idx="156">
                  <c:v>MICHAEL WALSH</c:v>
                </c:pt>
                <c:pt idx="157">
                  <c:v>JEFFERY SPIID</c:v>
                </c:pt>
                <c:pt idx="158">
                  <c:v>MICHAEL HALL</c:v>
                </c:pt>
                <c:pt idx="159">
                  <c:v>DAVID STIGALL</c:v>
                </c:pt>
                <c:pt idx="160">
                  <c:v>RONALD FLIICHIR</c:v>
                </c:pt>
                <c:pt idx="161">
                  <c:v>GK LATHEM</c:v>
                </c:pt>
                <c:pt idx="162">
                  <c:v>BRANT BERANSKI</c:v>
                </c:pt>
                <c:pt idx="163">
                  <c:v>KYLE ADEMS</c:v>
                </c:pt>
                <c:pt idx="164">
                  <c:v>DEAN IQINICK</c:v>
                </c:pt>
                <c:pt idx="165">
                  <c:v>EUGENE NERETSKY</c:v>
                </c:pt>
                <c:pt idx="166">
                  <c:v>THOMAS BRAGHT</c:v>
                </c:pt>
                <c:pt idx="167">
                  <c:v>MARK TREISMAN</c:v>
                </c:pt>
                <c:pt idx="168">
                  <c:v>OSCAR GENZALIZ</c:v>
                </c:pt>
                <c:pt idx="169">
                  <c:v>CHRIS ASHEM</c:v>
                </c:pt>
                <c:pt idx="170">
                  <c:v>ULYSSES RIAD</c:v>
                </c:pt>
                <c:pt idx="171">
                  <c:v>AARON GREP</c:v>
                </c:pt>
                <c:pt idx="172">
                  <c:v>JOEL LERSIN</c:v>
                </c:pt>
                <c:pt idx="173">
                  <c:v>KENNETH RACHERDSEN</c:v>
                </c:pt>
                <c:pt idx="174">
                  <c:v>SOUK VANNESEP</c:v>
                </c:pt>
                <c:pt idx="175">
                  <c:v>BRIAN MERCHANT</c:v>
                </c:pt>
                <c:pt idx="176">
                  <c:v>DARRYL MINGAN</c:v>
                </c:pt>
                <c:pt idx="177">
                  <c:v>EDWARDO GENZALIZ</c:v>
                </c:pt>
                <c:pt idx="178">
                  <c:v>MARK PATTIRSEN</c:v>
                </c:pt>
                <c:pt idx="179">
                  <c:v>JOHN BECHMAN</c:v>
                </c:pt>
                <c:pt idx="180">
                  <c:v>WAYNE MANTEVANI</c:v>
                </c:pt>
                <c:pt idx="181">
                  <c:v>BRUCE BIQSBY</c:v>
                </c:pt>
                <c:pt idx="182">
                  <c:v>JOHN CEMPBILL</c:v>
                </c:pt>
                <c:pt idx="183">
                  <c:v>ALAN BIQGISS</c:v>
                </c:pt>
                <c:pt idx="184">
                  <c:v>WILLIAM CELIMAN</c:v>
                </c:pt>
                <c:pt idx="185">
                  <c:v>TIMOTHY TIRRY</c:v>
                </c:pt>
                <c:pt idx="186">
                  <c:v>BILLY MCFIRRAN</c:v>
                </c:pt>
                <c:pt idx="187">
                  <c:v>ADAMS REBIRTS</c:v>
                </c:pt>
                <c:pt idx="188">
                  <c:v>JOSEPH DAVAS</c:v>
                </c:pt>
                <c:pt idx="189">
                  <c:v>STEVEN MCDENALD</c:v>
                </c:pt>
                <c:pt idx="190">
                  <c:v>KERRY PHILPS</c:v>
                </c:pt>
                <c:pt idx="191">
                  <c:v>RICHARD GERRA</c:v>
                </c:pt>
                <c:pt idx="192">
                  <c:v>JOHN SADEWSKI</c:v>
                </c:pt>
                <c:pt idx="193">
                  <c:v>SAMUEL BLEKE JR</c:v>
                </c:pt>
                <c:pt idx="194">
                  <c:v>CHRISTOPHER EGREMENTE</c:v>
                </c:pt>
                <c:pt idx="195">
                  <c:v>ANDRE DALLEARE</c:v>
                </c:pt>
                <c:pt idx="196">
                  <c:v>SYLVAIN BLEAS</c:v>
                </c:pt>
                <c:pt idx="197">
                  <c:v>JEFFREY TALIY</c:v>
                </c:pt>
                <c:pt idx="198">
                  <c:v>LUIS REMARIZ</c:v>
                </c:pt>
                <c:pt idx="199">
                  <c:v>CHRISTOPHER HERVIY</c:v>
                </c:pt>
                <c:pt idx="200">
                  <c:v>JOSEPH GEISHRO</c:v>
                </c:pt>
                <c:pt idx="201">
                  <c:v>FRANK MIDANA</c:v>
                </c:pt>
                <c:pt idx="202">
                  <c:v>ANTHONY KNEIR</c:v>
                </c:pt>
                <c:pt idx="203">
                  <c:v>ROBERT GAY</c:v>
                </c:pt>
                <c:pt idx="204">
                  <c:v>GILLES THABEILT</c:v>
                </c:pt>
                <c:pt idx="205">
                  <c:v>MICHAEL CHEWRAMEETEO</c:v>
                </c:pt>
                <c:pt idx="206">
                  <c:v>MICKEY WISTBROEK</c:v>
                </c:pt>
                <c:pt idx="207">
                  <c:v>TOMMIE THEMES</c:v>
                </c:pt>
                <c:pt idx="208">
                  <c:v>DOMINIC REIRSIOU</c:v>
                </c:pt>
                <c:pt idx="209">
                  <c:v>MICHAEL DALIO</c:v>
                </c:pt>
                <c:pt idx="210">
                  <c:v>ROBERT GERRUIS</c:v>
                </c:pt>
                <c:pt idx="211">
                  <c:v>ADRIAN BECKMAN</c:v>
                </c:pt>
                <c:pt idx="212">
                  <c:v>ROBERT ETEVAC</c:v>
                </c:pt>
                <c:pt idx="213">
                  <c:v>CESAR RESALIS</c:v>
                </c:pt>
                <c:pt idx="214">
                  <c:v>ROGER SHAILDS</c:v>
                </c:pt>
                <c:pt idx="215">
                  <c:v>SEAN PHALLAPS</c:v>
                </c:pt>
                <c:pt idx="216">
                  <c:v>CHRISTOPHER CALLINBIRGIR</c:v>
                </c:pt>
                <c:pt idx="217">
                  <c:v>TIMOTHY FLANEGAN</c:v>
                </c:pt>
                <c:pt idx="218">
                  <c:v>JERRY HICKLIBIRRY</c:v>
                </c:pt>
                <c:pt idx="219">
                  <c:v>THEODORE LYNN</c:v>
                </c:pt>
                <c:pt idx="220">
                  <c:v>JAMIE SAMEN</c:v>
                </c:pt>
                <c:pt idx="221">
                  <c:v>DAVID BILL</c:v>
                </c:pt>
                <c:pt idx="222">
                  <c:v>KURT BIHRINS</c:v>
                </c:pt>
                <c:pt idx="223">
                  <c:v>TODD RELIT</c:v>
                </c:pt>
                <c:pt idx="224">
                  <c:v>DAVID WALLS</c:v>
                </c:pt>
                <c:pt idx="225">
                  <c:v>WENDELL STEY</c:v>
                </c:pt>
                <c:pt idx="226">
                  <c:v>JOHN MATTANGLY</c:v>
                </c:pt>
                <c:pt idx="227">
                  <c:v>ADAM KRIZILL</c:v>
                </c:pt>
                <c:pt idx="228">
                  <c:v>LUC SEREILT</c:v>
                </c:pt>
                <c:pt idx="229">
                  <c:v>JAMES PERTIR</c:v>
                </c:pt>
                <c:pt idx="230">
                  <c:v>EDWARD HANDLE</c:v>
                </c:pt>
                <c:pt idx="231">
                  <c:v>TERRANCE HERRAS</c:v>
                </c:pt>
                <c:pt idx="232">
                  <c:v>WARREN VANBIRKARK AII</c:v>
                </c:pt>
                <c:pt idx="233">
                  <c:v>CARROLL ELIORY</c:v>
                </c:pt>
                <c:pt idx="234">
                  <c:v>RUSSELL MEERE</c:v>
                </c:pt>
                <c:pt idx="235">
                  <c:v>KENNETH BEKKA</c:v>
                </c:pt>
                <c:pt idx="236">
                  <c:v>MICHAEL WHATFAILD</c:v>
                </c:pt>
                <c:pt idx="237">
                  <c:v>JAMES UIQACH</c:v>
                </c:pt>
                <c:pt idx="238">
                  <c:v>EDISON GERCAA</c:v>
                </c:pt>
                <c:pt idx="239">
                  <c:v>SHANNON GRUIN</c:v>
                </c:pt>
                <c:pt idx="240">
                  <c:v>JOHN BLANTEN</c:v>
                </c:pt>
                <c:pt idx="241">
                  <c:v>DANNY BLANCHIT</c:v>
                </c:pt>
                <c:pt idx="242">
                  <c:v>COLE HANKSEN</c:v>
                </c:pt>
                <c:pt idx="243">
                  <c:v>KEVIN DEGIE</c:v>
                </c:pt>
                <c:pt idx="244">
                  <c:v>JAMES MESEN</c:v>
                </c:pt>
                <c:pt idx="245">
                  <c:v>WILLIAM PATT</c:v>
                </c:pt>
                <c:pt idx="246">
                  <c:v>MICHAEL VILESQITZ</c:v>
                </c:pt>
                <c:pt idx="247">
                  <c:v>DANIEL RESS</c:v>
                </c:pt>
                <c:pt idx="248">
                  <c:v>MARK GINNEN</c:v>
                </c:pt>
                <c:pt idx="249">
                  <c:v>STEVEN CIQILO</c:v>
                </c:pt>
                <c:pt idx="250">
                  <c:v>RODNEY PISMAN</c:v>
                </c:pt>
                <c:pt idx="251">
                  <c:v>DONALD SHEW</c:v>
                </c:pt>
                <c:pt idx="252">
                  <c:v>JOSE CHAVIZ</c:v>
                </c:pt>
                <c:pt idx="253">
                  <c:v>KEVIN PITIRSEN</c:v>
                </c:pt>
                <c:pt idx="254">
                  <c:v>SHANE BEICHERD</c:v>
                </c:pt>
                <c:pt idx="255">
                  <c:v>FRANK REDRAGITZ</c:v>
                </c:pt>
                <c:pt idx="256">
                  <c:v>DANNY SMATH</c:v>
                </c:pt>
                <c:pt idx="257">
                  <c:v>KIRBY PERKIR</c:v>
                </c:pt>
                <c:pt idx="258">
                  <c:v>ANTHONY LEVATO</c:v>
                </c:pt>
                <c:pt idx="259">
                  <c:v>LEROY SMATH JR</c:v>
                </c:pt>
                <c:pt idx="260">
                  <c:v>TODD SMATH</c:v>
                </c:pt>
                <c:pt idx="261">
                  <c:v>ROBERT WINTLAND</c:v>
                </c:pt>
                <c:pt idx="262">
                  <c:v>ANGELO TERRIS</c:v>
                </c:pt>
                <c:pt idx="263">
                  <c:v>JEFFERY HALE</c:v>
                </c:pt>
                <c:pt idx="264">
                  <c:v>ETHAN LLEYD</c:v>
                </c:pt>
                <c:pt idx="265">
                  <c:v>JEFFERY SAMS</c:v>
                </c:pt>
                <c:pt idx="266">
                  <c:v>MICHAEL FASHIR</c:v>
                </c:pt>
                <c:pt idx="267">
                  <c:v>CHAD ZAMMIRMAN</c:v>
                </c:pt>
                <c:pt idx="268">
                  <c:v>JAMES FILLIR</c:v>
                </c:pt>
                <c:pt idx="269">
                  <c:v>DAVID IVIRS</c:v>
                </c:pt>
                <c:pt idx="270">
                  <c:v>JOSEPH GIORGE</c:v>
                </c:pt>
                <c:pt idx="271">
                  <c:v>BRIAN GERLAND</c:v>
                </c:pt>
                <c:pt idx="272">
                  <c:v>BRENT CHIRRY</c:v>
                </c:pt>
                <c:pt idx="273">
                  <c:v>JOSHUA LYNN</c:v>
                </c:pt>
                <c:pt idx="274">
                  <c:v>WILLIAM CANNEN</c:v>
                </c:pt>
                <c:pt idx="275">
                  <c:v>DARIO ESERAO</c:v>
                </c:pt>
                <c:pt idx="276">
                  <c:v>SCOTT MERRAS</c:v>
                </c:pt>
                <c:pt idx="277">
                  <c:v>ALFREDO MERTANIZ</c:v>
                </c:pt>
                <c:pt idx="278">
                  <c:v>WILLIAM HERNADAY</c:v>
                </c:pt>
                <c:pt idx="279">
                  <c:v>RODNEY HANSIN</c:v>
                </c:pt>
                <c:pt idx="280">
                  <c:v>MIKE ERSINEILT</c:v>
                </c:pt>
                <c:pt idx="281">
                  <c:v>SUN HO RA</c:v>
                </c:pt>
                <c:pt idx="282">
                  <c:v>ERIC JATEN</c:v>
                </c:pt>
                <c:pt idx="283">
                  <c:v>RONALD REGES</c:v>
                </c:pt>
                <c:pt idx="284">
                  <c:v>CARLOS ERIVALO</c:v>
                </c:pt>
                <c:pt idx="285">
                  <c:v>JASON NEBLE</c:v>
                </c:pt>
                <c:pt idx="286">
                  <c:v>ROBERT DEMBREWSKI</c:v>
                </c:pt>
                <c:pt idx="287">
                  <c:v>RICARDO ATKANSEN</c:v>
                </c:pt>
                <c:pt idx="288">
                  <c:v>NIEVES GALVAN</c:v>
                </c:pt>
                <c:pt idx="289">
                  <c:v>LEE KALLAO</c:v>
                </c:pt>
                <c:pt idx="290">
                  <c:v>CODY KNEIR</c:v>
                </c:pt>
                <c:pt idx="291">
                  <c:v>SCOTT MIQRILL</c:v>
                </c:pt>
                <c:pt idx="292">
                  <c:v>FRANK FIRGIREN</c:v>
                </c:pt>
                <c:pt idx="293">
                  <c:v>THOMAS JEHNSEN</c:v>
                </c:pt>
                <c:pt idx="294">
                  <c:v>MAURICE WIBB</c:v>
                </c:pt>
                <c:pt idx="295">
                  <c:v>BYRON SLATIN</c:v>
                </c:pt>
                <c:pt idx="296">
                  <c:v>HAROLD NACHELIS</c:v>
                </c:pt>
                <c:pt idx="297">
                  <c:v>STEPHEN TEMADY</c:v>
                </c:pt>
                <c:pt idx="298">
                  <c:v>DAVID GRAGSBY</c:v>
                </c:pt>
                <c:pt idx="299">
                  <c:v>ROBERT BEIQGIRIT</c:v>
                </c:pt>
                <c:pt idx="300">
                  <c:v>MICHAEL LIE</c:v>
                </c:pt>
                <c:pt idx="301">
                  <c:v>CLYDE ILLAS</c:v>
                </c:pt>
                <c:pt idx="302">
                  <c:v>STEVEN SPERKS</c:v>
                </c:pt>
                <c:pt idx="303">
                  <c:v>JEFFREY HINRY</c:v>
                </c:pt>
                <c:pt idx="304">
                  <c:v>HENRY TISTLE</c:v>
                </c:pt>
                <c:pt idx="305">
                  <c:v>GENE ILLAS</c:v>
                </c:pt>
                <c:pt idx="306">
                  <c:v>SEAN TELIR</c:v>
                </c:pt>
                <c:pt idx="307">
                  <c:v>VINCENT FILLIR</c:v>
                </c:pt>
                <c:pt idx="308">
                  <c:v>MARIO DESS</c:v>
                </c:pt>
                <c:pt idx="309">
                  <c:v>MATTHEW DIMEAO</c:v>
                </c:pt>
                <c:pt idx="310">
                  <c:v>THOMAS SCETT</c:v>
                </c:pt>
                <c:pt idx="311">
                  <c:v>ROBERT HELTZ</c:v>
                </c:pt>
                <c:pt idx="312">
                  <c:v>LAZARO ISPANESA</c:v>
                </c:pt>
                <c:pt idx="313">
                  <c:v>WILLIAM RESERAO</c:v>
                </c:pt>
                <c:pt idx="314">
                  <c:v>ROBERT FEWLIR</c:v>
                </c:pt>
                <c:pt idx="315">
                  <c:v>MICHAEL THEMPSEN</c:v>
                </c:pt>
                <c:pt idx="316">
                  <c:v>MICHAEL MALISKI</c:v>
                </c:pt>
                <c:pt idx="317">
                  <c:v>MARTIN BRASSUISE</c:v>
                </c:pt>
                <c:pt idx="318">
                  <c:v>TENNYSON SCETT</c:v>
                </c:pt>
                <c:pt idx="319">
                  <c:v>GERALD LIDY</c:v>
                </c:pt>
                <c:pt idx="320">
                  <c:v>PATRICK CLIMINTS</c:v>
                </c:pt>
                <c:pt idx="321">
                  <c:v>JOHN ZIKEWATZ</c:v>
                </c:pt>
                <c:pt idx="322">
                  <c:v>BRUCE CHRASTINSEN</c:v>
                </c:pt>
                <c:pt idx="323">
                  <c:v>HENRY BROEKS</c:v>
                </c:pt>
                <c:pt idx="324">
                  <c:v>RAYMOND CANALIS</c:v>
                </c:pt>
                <c:pt idx="325">
                  <c:v>VICTOR MENTAIL</c:v>
                </c:pt>
                <c:pt idx="326">
                  <c:v>RICARDO CISER</c:v>
                </c:pt>
                <c:pt idx="327">
                  <c:v>ROBERT SMERT</c:v>
                </c:pt>
                <c:pt idx="328">
                  <c:v>RALPH SHUILIY</c:v>
                </c:pt>
                <c:pt idx="329">
                  <c:v>DEMOND SMATH</c:v>
                </c:pt>
                <c:pt idx="330">
                  <c:v>THOMAS LIOO</c:v>
                </c:pt>
                <c:pt idx="331">
                  <c:v>REJEAN CHEBET</c:v>
                </c:pt>
                <c:pt idx="332">
                  <c:v>REX JECKSEN</c:v>
                </c:pt>
                <c:pt idx="333">
                  <c:v>JASON SPATH</c:v>
                </c:pt>
                <c:pt idx="334">
                  <c:v>PAUL SHIRADAN</c:v>
                </c:pt>
                <c:pt idx="335">
                  <c:v>GUY CERPINTIR</c:v>
                </c:pt>
                <c:pt idx="336">
                  <c:v>DAVID VIRNEZA</c:v>
                </c:pt>
                <c:pt idx="337">
                  <c:v>HAROLD HERVIY</c:v>
                </c:pt>
                <c:pt idx="338">
                  <c:v>RICHARD ALDIRTEN</c:v>
                </c:pt>
                <c:pt idx="339">
                  <c:v>DAVID GISAIRRIZ</c:v>
                </c:pt>
                <c:pt idx="340">
                  <c:v>RAYMOND RAES</c:v>
                </c:pt>
                <c:pt idx="341">
                  <c:v>MARK RIMFILT</c:v>
                </c:pt>
                <c:pt idx="342">
                  <c:v>DAVID THEMES</c:v>
                </c:pt>
                <c:pt idx="343">
                  <c:v>MERLE LEWRINSEN</c:v>
                </c:pt>
                <c:pt idx="344">
                  <c:v>THORN CERRESCO</c:v>
                </c:pt>
                <c:pt idx="345">
                  <c:v>EDWARD MENEHAN</c:v>
                </c:pt>
                <c:pt idx="346">
                  <c:v>CURTIS FRYE</c:v>
                </c:pt>
                <c:pt idx="347">
                  <c:v>JOSEPH VIRDI</c:v>
                </c:pt>
                <c:pt idx="348">
                  <c:v>RONALD SMATH</c:v>
                </c:pt>
                <c:pt idx="349">
                  <c:v>SHANEEL REI</c:v>
                </c:pt>
                <c:pt idx="350">
                  <c:v>ANTHONY STEARS</c:v>
                </c:pt>
                <c:pt idx="351">
                  <c:v>ANDRE MERAN</c:v>
                </c:pt>
                <c:pt idx="352">
                  <c:v>REMI CETE</c:v>
                </c:pt>
                <c:pt idx="353">
                  <c:v>SHAWN SLAVIN</c:v>
                </c:pt>
                <c:pt idx="354">
                  <c:v>JEFFREY DEGIE</c:v>
                </c:pt>
                <c:pt idx="355">
                  <c:v>GREGORY MACHEILS</c:v>
                </c:pt>
                <c:pt idx="356">
                  <c:v>THOMAS CELLAGAN</c:v>
                </c:pt>
                <c:pt idx="357">
                  <c:v>ENRIQUE MISAS</c:v>
                </c:pt>
                <c:pt idx="358">
                  <c:v>TODD KLIAN</c:v>
                </c:pt>
                <c:pt idx="359">
                  <c:v>GEORGE PRACE AII</c:v>
                </c:pt>
                <c:pt idx="360">
                  <c:v>JACK DEYIL</c:v>
                </c:pt>
                <c:pt idx="361">
                  <c:v>BRAD REIDEBIRH</c:v>
                </c:pt>
                <c:pt idx="362">
                  <c:v>ALAIN BLEAS</c:v>
                </c:pt>
                <c:pt idx="363">
                  <c:v>MARK KINDIVACH</c:v>
                </c:pt>
                <c:pt idx="364">
                  <c:v>WILLIAM BERIN</c:v>
                </c:pt>
                <c:pt idx="365">
                  <c:v>DONALD MECK</c:v>
                </c:pt>
                <c:pt idx="366">
                  <c:v>JAMES SCETT</c:v>
                </c:pt>
                <c:pt idx="367">
                  <c:v>JASON BICHKO</c:v>
                </c:pt>
                <c:pt idx="368">
                  <c:v>MICHAEL LANDSIY</c:v>
                </c:pt>
                <c:pt idx="369">
                  <c:v>PETER WIST</c:v>
                </c:pt>
                <c:pt idx="370">
                  <c:v>PETER GRANTHEM</c:v>
                </c:pt>
                <c:pt idx="371">
                  <c:v>ANTONIO JEREMALLO</c:v>
                </c:pt>
                <c:pt idx="372">
                  <c:v>JAMES WALLAEMS</c:v>
                </c:pt>
                <c:pt idx="373">
                  <c:v>FRANKLIN WATKANS</c:v>
                </c:pt>
                <c:pt idx="374">
                  <c:v>DENNIS SIABIL</c:v>
                </c:pt>
                <c:pt idx="375">
                  <c:v>LUIS MERTANIZ</c:v>
                </c:pt>
                <c:pt idx="376">
                  <c:v>TERRELL DINMAN</c:v>
                </c:pt>
                <c:pt idx="377">
                  <c:v>DAMON KAMBALL</c:v>
                </c:pt>
                <c:pt idx="378">
                  <c:v>WALTER TILLES</c:v>
                </c:pt>
                <c:pt idx="379">
                  <c:v>DANIEL LEHRINZ</c:v>
                </c:pt>
                <c:pt idx="380">
                  <c:v>ANTHONY PIDIRSEN</c:v>
                </c:pt>
                <c:pt idx="381">
                  <c:v>STEVEN LANDSIY</c:v>
                </c:pt>
                <c:pt idx="382">
                  <c:v>ALADINO REMES</c:v>
                </c:pt>
                <c:pt idx="383">
                  <c:v>FREDDIE SMATH</c:v>
                </c:pt>
                <c:pt idx="384">
                  <c:v>AARON KILLY AI</c:v>
                </c:pt>
                <c:pt idx="385">
                  <c:v>RICKY WHATE</c:v>
                </c:pt>
                <c:pt idx="386">
                  <c:v>DARBY BRAYBEY JR</c:v>
                </c:pt>
                <c:pt idx="387">
                  <c:v>RANDY CENNIR</c:v>
                </c:pt>
                <c:pt idx="388">
                  <c:v>GARY PIDLANIR</c:v>
                </c:pt>
                <c:pt idx="389">
                  <c:v>GARY BIOICHEANE</c:v>
                </c:pt>
                <c:pt idx="390">
                  <c:v>BRENT ARWAN</c:v>
                </c:pt>
                <c:pt idx="391">
                  <c:v>CARLOS VESQITZ</c:v>
                </c:pt>
                <c:pt idx="392">
                  <c:v>GREGORY SMATH</c:v>
                </c:pt>
                <c:pt idx="393">
                  <c:v>BRIAN ILLAS</c:v>
                </c:pt>
                <c:pt idx="394">
                  <c:v>JOSHUA PANKIR</c:v>
                </c:pt>
                <c:pt idx="395">
                  <c:v>JAVIER AVALA</c:v>
                </c:pt>
                <c:pt idx="396">
                  <c:v>JAMES LIWAS</c:v>
                </c:pt>
                <c:pt idx="397">
                  <c:v>ROBERT HERDY</c:v>
                </c:pt>
                <c:pt idx="398">
                  <c:v>CARLOS VEZQITZ</c:v>
                </c:pt>
                <c:pt idx="399">
                  <c:v>DAVID MIYIR</c:v>
                </c:pt>
                <c:pt idx="400">
                  <c:v>GERALD KICHANSKI</c:v>
                </c:pt>
                <c:pt idx="401">
                  <c:v>DANA WALTIRS</c:v>
                </c:pt>
                <c:pt idx="402">
                  <c:v>VINCENT LIZZA</c:v>
                </c:pt>
                <c:pt idx="403">
                  <c:v>NORVEL LICES</c:v>
                </c:pt>
                <c:pt idx="404">
                  <c:v>EARL LANDIR</c:v>
                </c:pt>
                <c:pt idx="405">
                  <c:v>SCOTT VALAANES</c:v>
                </c:pt>
                <c:pt idx="406">
                  <c:v>JOSEPH PECLIB</c:v>
                </c:pt>
                <c:pt idx="407">
                  <c:v>TERENCE JIFFIRSEN</c:v>
                </c:pt>
                <c:pt idx="408">
                  <c:v>FARON KATE</c:v>
                </c:pt>
                <c:pt idx="409">
                  <c:v>THOMAS HEMBIRG</c:v>
                </c:pt>
                <c:pt idx="410">
                  <c:v>JOSEPH AAEMS</c:v>
                </c:pt>
                <c:pt idx="411">
                  <c:v>BOBBY PADGUIS</c:v>
                </c:pt>
                <c:pt idx="412">
                  <c:v>GUY CETE</c:v>
                </c:pt>
                <c:pt idx="413">
                  <c:v>THOMAS RISLAND</c:v>
                </c:pt>
                <c:pt idx="414">
                  <c:v>JAMIE CHINIVIRT</c:v>
                </c:pt>
                <c:pt idx="415">
                  <c:v>RONALD IMBRIY</c:v>
                </c:pt>
                <c:pt idx="416">
                  <c:v>JEFFREY SLAVINS</c:v>
                </c:pt>
                <c:pt idx="417">
                  <c:v>ROBERT PEIO</c:v>
                </c:pt>
                <c:pt idx="418">
                  <c:v>CRAIG BILANGIR</c:v>
                </c:pt>
                <c:pt idx="419">
                  <c:v>MANUEL REDRAGITZ</c:v>
                </c:pt>
                <c:pt idx="420">
                  <c:v>ROBERT FERNEM</c:v>
                </c:pt>
                <c:pt idx="421">
                  <c:v>CARL MALCELM</c:v>
                </c:pt>
                <c:pt idx="422">
                  <c:v>AARON SCHAIFILBIAN</c:v>
                </c:pt>
                <c:pt idx="423">
                  <c:v>PAUL VANCINT</c:v>
                </c:pt>
                <c:pt idx="424">
                  <c:v>JOE FAGUIREA</c:v>
                </c:pt>
                <c:pt idx="425">
                  <c:v>SAMUEL PINDIRGRESS</c:v>
                </c:pt>
                <c:pt idx="426">
                  <c:v>WILLIAM EATCHASEN</c:v>
                </c:pt>
                <c:pt idx="427">
                  <c:v>RANDALL SIVIRSE</c:v>
                </c:pt>
                <c:pt idx="428">
                  <c:v>YVON BLANCHUISE</c:v>
                </c:pt>
                <c:pt idx="429">
                  <c:v>RANDY MAYNER</c:v>
                </c:pt>
                <c:pt idx="430">
                  <c:v>BRIAN FLIICHIR</c:v>
                </c:pt>
                <c:pt idx="431">
                  <c:v>DENIS MERAN</c:v>
                </c:pt>
                <c:pt idx="432">
                  <c:v>JASON PLATT</c:v>
                </c:pt>
                <c:pt idx="433">
                  <c:v>JEFFREY REWE</c:v>
                </c:pt>
                <c:pt idx="434">
                  <c:v>RAY PANICCAO</c:v>
                </c:pt>
                <c:pt idx="435">
                  <c:v>KEVIN CERMACHEIL</c:v>
                </c:pt>
                <c:pt idx="436">
                  <c:v>WALTER GREBAIC</c:v>
                </c:pt>
                <c:pt idx="437">
                  <c:v>RICHARD MEASENNITVE</c:v>
                </c:pt>
                <c:pt idx="438">
                  <c:v>BRYAN MERTAN</c:v>
                </c:pt>
                <c:pt idx="439">
                  <c:v>MARK MIZA</c:v>
                </c:pt>
                <c:pt idx="440">
                  <c:v>ARYLESS CENNER</c:v>
                </c:pt>
                <c:pt idx="441">
                  <c:v>CORRY KINNILLY</c:v>
                </c:pt>
                <c:pt idx="442">
                  <c:v>JOSEPH GLUISEN</c:v>
                </c:pt>
                <c:pt idx="443">
                  <c:v>CRAIG MCCENNILL</c:v>
                </c:pt>
                <c:pt idx="444">
                  <c:v>JORGE RAGO</c:v>
                </c:pt>
                <c:pt idx="445">
                  <c:v>JOSEPH PRANCE</c:v>
                </c:pt>
                <c:pt idx="446">
                  <c:v>ROCH TRIDIL</c:v>
                </c:pt>
                <c:pt idx="447">
                  <c:v>EUGENE HADLIY</c:v>
                </c:pt>
                <c:pt idx="448">
                  <c:v>DAVID PECIY</c:v>
                </c:pt>
                <c:pt idx="449">
                  <c:v>MICHAEL DITIRMAN</c:v>
                </c:pt>
                <c:pt idx="450">
                  <c:v>PATRICK FERD</c:v>
                </c:pt>
                <c:pt idx="451">
                  <c:v>KENNETH FEIQET</c:v>
                </c:pt>
                <c:pt idx="452">
                  <c:v>JOSE QIANTANA</c:v>
                </c:pt>
                <c:pt idx="453">
                  <c:v>ROBERT NISSLIR</c:v>
                </c:pt>
                <c:pt idx="454">
                  <c:v>JON DIRESE</c:v>
                </c:pt>
                <c:pt idx="455">
                  <c:v>JOHN WERTH</c:v>
                </c:pt>
                <c:pt idx="456">
                  <c:v>LUIS FIRNANDIZ</c:v>
                </c:pt>
                <c:pt idx="457">
                  <c:v>JAMES KANG</c:v>
                </c:pt>
                <c:pt idx="458">
                  <c:v>RUSANO NECEN</c:v>
                </c:pt>
                <c:pt idx="459">
                  <c:v>MARION PITIRSEN</c:v>
                </c:pt>
                <c:pt idx="460">
                  <c:v>MICHAEL TREMMILL</c:v>
                </c:pt>
                <c:pt idx="461">
                  <c:v>DANIEL ESTIRMIAIR</c:v>
                </c:pt>
                <c:pt idx="462">
                  <c:v>TIM PIRIZ</c:v>
                </c:pt>
                <c:pt idx="463">
                  <c:v>PAUL MERQITZ</c:v>
                </c:pt>
                <c:pt idx="464">
                  <c:v>JAMES LENG</c:v>
                </c:pt>
                <c:pt idx="465">
                  <c:v>ROBERT LISLAE</c:v>
                </c:pt>
                <c:pt idx="466">
                  <c:v>GARY MERSHALL</c:v>
                </c:pt>
                <c:pt idx="467">
                  <c:v>TIMOTHY HALL</c:v>
                </c:pt>
                <c:pt idx="468">
                  <c:v>DAVID ECISKI</c:v>
                </c:pt>
                <c:pt idx="469">
                  <c:v>WILLIAM BEWMAN</c:v>
                </c:pt>
                <c:pt idx="470">
                  <c:v>DAN LIBLANC</c:v>
                </c:pt>
                <c:pt idx="471">
                  <c:v>JOEL PEARAIR</c:v>
                </c:pt>
                <c:pt idx="472">
                  <c:v>RICHARD TREMMILL</c:v>
                </c:pt>
                <c:pt idx="473">
                  <c:v>JOHN VAIRA</c:v>
                </c:pt>
                <c:pt idx="474">
                  <c:v>GABRIEL MERALIS</c:v>
                </c:pt>
                <c:pt idx="475">
                  <c:v>SERGE GALLANT</c:v>
                </c:pt>
                <c:pt idx="476">
                  <c:v>JEREMIAH LIWAS</c:v>
                </c:pt>
                <c:pt idx="477">
                  <c:v>DAN HOFMIASTIR</c:v>
                </c:pt>
                <c:pt idx="478">
                  <c:v>THANH NGIYIN</c:v>
                </c:pt>
                <c:pt idx="479">
                  <c:v>RICHARD DEST</c:v>
                </c:pt>
                <c:pt idx="480">
                  <c:v>JORGE GISAIRRIZ</c:v>
                </c:pt>
                <c:pt idx="481">
                  <c:v>PAUL RISLIDGE</c:v>
                </c:pt>
                <c:pt idx="482">
                  <c:v>LARRY FILSEME</c:v>
                </c:pt>
                <c:pt idx="483">
                  <c:v>RUSSELL PITIRSEN</c:v>
                </c:pt>
                <c:pt idx="484">
                  <c:v>KENNETH CELE</c:v>
                </c:pt>
                <c:pt idx="485">
                  <c:v>CHRISTOPHER EVIRBY</c:v>
                </c:pt>
                <c:pt idx="486">
                  <c:v>KARL VIRATY</c:v>
                </c:pt>
                <c:pt idx="487">
                  <c:v>JOHN PUISY</c:v>
                </c:pt>
                <c:pt idx="488">
                  <c:v>MACE WINDU</c:v>
                </c:pt>
                <c:pt idx="489">
                  <c:v>THOMAS MALLS</c:v>
                </c:pt>
                <c:pt idx="490">
                  <c:v>DEAN REUIN</c:v>
                </c:pt>
                <c:pt idx="491">
                  <c:v>RUSSELL MALLIR</c:v>
                </c:pt>
                <c:pt idx="492">
                  <c:v>MICHAEL REBALLERD</c:v>
                </c:pt>
                <c:pt idx="493">
                  <c:v>MARTIN JEHNSEN</c:v>
                </c:pt>
                <c:pt idx="494">
                  <c:v>LAURIE LANDLIY</c:v>
                </c:pt>
                <c:pt idx="495">
                  <c:v>ALVIN BEACE</c:v>
                </c:pt>
                <c:pt idx="496">
                  <c:v>DAVID MERRASEN</c:v>
                </c:pt>
                <c:pt idx="497">
                  <c:v>PETER STIANGREBIR</c:v>
                </c:pt>
                <c:pt idx="498">
                  <c:v>MATTHEW GERMAN</c:v>
                </c:pt>
                <c:pt idx="499">
                  <c:v>ALVIN GALLAIS</c:v>
                </c:pt>
                <c:pt idx="500">
                  <c:v>KENNETH DAVAS</c:v>
                </c:pt>
                <c:pt idx="501">
                  <c:v>PAUL PATZIR</c:v>
                </c:pt>
                <c:pt idx="502">
                  <c:v>TROY KNEWLIS</c:v>
                </c:pt>
                <c:pt idx="503">
                  <c:v>PHILLIP BLECKMAN</c:v>
                </c:pt>
                <c:pt idx="504">
                  <c:v>RICHARD KNAGHT</c:v>
                </c:pt>
                <c:pt idx="505">
                  <c:v>DIRK BEWMAN</c:v>
                </c:pt>
                <c:pt idx="506">
                  <c:v>JASON WIBBIR</c:v>
                </c:pt>
                <c:pt idx="507">
                  <c:v>BRIAN CESTINIDA</c:v>
                </c:pt>
                <c:pt idx="508">
                  <c:v>DAVID WALTIRS</c:v>
                </c:pt>
                <c:pt idx="509">
                  <c:v>ROBERT SIOCAT</c:v>
                </c:pt>
                <c:pt idx="510">
                  <c:v>MICHAEL BREWN</c:v>
                </c:pt>
                <c:pt idx="511">
                  <c:v>OREN ISHI</c:v>
                </c:pt>
                <c:pt idx="512">
                  <c:v>CHRISTOPHER BIRNHERDT</c:v>
                </c:pt>
                <c:pt idx="513">
                  <c:v>ROBERT VAN WYNSBIRGHE AI</c:v>
                </c:pt>
                <c:pt idx="514">
                  <c:v>MICHAEL YATIS</c:v>
                </c:pt>
                <c:pt idx="515">
                  <c:v>MICHAEL KIORNIY</c:v>
                </c:pt>
                <c:pt idx="516">
                  <c:v>SCOTT VANCINT</c:v>
                </c:pt>
                <c:pt idx="517">
                  <c:v>TODD STEKIS</c:v>
                </c:pt>
                <c:pt idx="518">
                  <c:v>NOEL THERNTEN</c:v>
                </c:pt>
                <c:pt idx="519">
                  <c:v>WILLIAM DEYLE</c:v>
                </c:pt>
                <c:pt idx="520">
                  <c:v>CRAIG HALLAERD</c:v>
                </c:pt>
                <c:pt idx="521">
                  <c:v>ALAIN PIRRIOILT</c:v>
                </c:pt>
                <c:pt idx="522">
                  <c:v>LEE SINDGRIN</c:v>
                </c:pt>
                <c:pt idx="523">
                  <c:v>CARL BLECKBIQN</c:v>
                </c:pt>
                <c:pt idx="524">
                  <c:v>GEORGE BRUIN</c:v>
                </c:pt>
                <c:pt idx="525">
                  <c:v>JOSEPH KIASACK</c:v>
                </c:pt>
                <c:pt idx="526">
                  <c:v>KENT WEEDWERD</c:v>
                </c:pt>
                <c:pt idx="527">
                  <c:v>CAROL KIDIR</c:v>
                </c:pt>
                <c:pt idx="528">
                  <c:v>STEVEN MIQPHY</c:v>
                </c:pt>
                <c:pt idx="529">
                  <c:v>RANDALL POFF</c:v>
                </c:pt>
                <c:pt idx="530">
                  <c:v>BRUCE WISCETT</c:v>
                </c:pt>
                <c:pt idx="531">
                  <c:v>GREGORY WHIADEN</c:v>
                </c:pt>
                <c:pt idx="532">
                  <c:v>DAVID HIFF</c:v>
                </c:pt>
                <c:pt idx="533">
                  <c:v>ROBERT CREBTRIE</c:v>
                </c:pt>
                <c:pt idx="534">
                  <c:v>JOAN MERALIS</c:v>
                </c:pt>
                <c:pt idx="535">
                  <c:v>JAMES STOFFERD</c:v>
                </c:pt>
                <c:pt idx="536">
                  <c:v>MARK BANDER</c:v>
                </c:pt>
                <c:pt idx="537">
                  <c:v>TOMMY HILTCIL</c:v>
                </c:pt>
                <c:pt idx="538">
                  <c:v>JOHN DIAVIR</c:v>
                </c:pt>
                <c:pt idx="539">
                  <c:v>DANIEL BINIDACT</c:v>
                </c:pt>
                <c:pt idx="540">
                  <c:v>RICHARD GIY</c:v>
                </c:pt>
                <c:pt idx="541">
                  <c:v>MACK WAGGANS</c:v>
                </c:pt>
                <c:pt idx="542">
                  <c:v>TERRY GRAMLAE</c:v>
                </c:pt>
                <c:pt idx="543">
                  <c:v>ANDREW MANER</c:v>
                </c:pt>
                <c:pt idx="544">
                  <c:v>RUDOLPH GALANDO</c:v>
                </c:pt>
                <c:pt idx="545">
                  <c:v>FRANCISCO VALINZUILA</c:v>
                </c:pt>
                <c:pt idx="546">
                  <c:v>ANDREW MATTEZERO</c:v>
                </c:pt>
                <c:pt idx="547">
                  <c:v>CARROLL HEEVIR</c:v>
                </c:pt>
                <c:pt idx="548">
                  <c:v>JOHN CEBB</c:v>
                </c:pt>
                <c:pt idx="549">
                  <c:v>VICTOR NERMAN</c:v>
                </c:pt>
                <c:pt idx="550">
                  <c:v>MICHAEL MATCHILL</c:v>
                </c:pt>
                <c:pt idx="551">
                  <c:v>CHARLES WATSEN</c:v>
                </c:pt>
                <c:pt idx="552">
                  <c:v>NICHOLAS CILAAN JR</c:v>
                </c:pt>
                <c:pt idx="553">
                  <c:v>STANLEY PIRRATT</c:v>
                </c:pt>
                <c:pt idx="554">
                  <c:v>MATTHEW WIBSTIR</c:v>
                </c:pt>
                <c:pt idx="555">
                  <c:v>EDWARD BRANNEN</c:v>
                </c:pt>
                <c:pt idx="556">
                  <c:v>RANDOLPH BREWN</c:v>
                </c:pt>
                <c:pt idx="557">
                  <c:v>STEVEN SANTAEGO</c:v>
                </c:pt>
                <c:pt idx="558">
                  <c:v>TIMOTHY COX</c:v>
                </c:pt>
                <c:pt idx="559">
                  <c:v>MARK BREWN</c:v>
                </c:pt>
                <c:pt idx="560">
                  <c:v>AUDWIN BENNIR</c:v>
                </c:pt>
                <c:pt idx="561">
                  <c:v>GEOFFREY SMATH</c:v>
                </c:pt>
                <c:pt idx="562">
                  <c:v>BRANDON BEWIN</c:v>
                </c:pt>
                <c:pt idx="563">
                  <c:v>RYMAN LIHMAN</c:v>
                </c:pt>
                <c:pt idx="564">
                  <c:v>CHAD LATTLE</c:v>
                </c:pt>
                <c:pt idx="565">
                  <c:v>GREGORY MCCRIORY</c:v>
                </c:pt>
                <c:pt idx="566">
                  <c:v>MARIO PIIATO</c:v>
                </c:pt>
                <c:pt idx="567">
                  <c:v>GARY LYNCH</c:v>
                </c:pt>
                <c:pt idx="568">
                  <c:v>EDWARD SASKO</c:v>
                </c:pt>
                <c:pt idx="569">
                  <c:v>GARY BENDS</c:v>
                </c:pt>
                <c:pt idx="570">
                  <c:v>THOMAS BIQKE</c:v>
                </c:pt>
                <c:pt idx="571">
                  <c:v>RALPH MYIRS</c:v>
                </c:pt>
                <c:pt idx="572">
                  <c:v>LAZARO MINDIZ</c:v>
                </c:pt>
                <c:pt idx="573">
                  <c:v>GONZALO MERALIS</c:v>
                </c:pt>
                <c:pt idx="574">
                  <c:v>RONALD ALLIN</c:v>
                </c:pt>
                <c:pt idx="575">
                  <c:v>GREGORY KANE</c:v>
                </c:pt>
                <c:pt idx="576">
                  <c:v>BRIAN TRIFEILT</c:v>
                </c:pt>
                <c:pt idx="577">
                  <c:v>ROBERT FERSILL</c:v>
                </c:pt>
                <c:pt idx="578">
                  <c:v>TIMOTHY VEAR</c:v>
                </c:pt>
                <c:pt idx="579">
                  <c:v>DONALD SEBERISE</c:v>
                </c:pt>
                <c:pt idx="580">
                  <c:v>JEFF SCENCE</c:v>
                </c:pt>
                <c:pt idx="581">
                  <c:v>PATRICK RACHERDS</c:v>
                </c:pt>
                <c:pt idx="582">
                  <c:v>DANIEL WAINHELZ</c:v>
                </c:pt>
                <c:pt idx="583">
                  <c:v>JAMES BEWDIN</c:v>
                </c:pt>
                <c:pt idx="584">
                  <c:v>ROBERT KESHIR</c:v>
                </c:pt>
                <c:pt idx="585">
                  <c:v>THOMAS VALLA</c:v>
                </c:pt>
                <c:pt idx="586">
                  <c:v>TONY MERTAN</c:v>
                </c:pt>
                <c:pt idx="587">
                  <c:v>RICHARD JECKSEN</c:v>
                </c:pt>
                <c:pt idx="588">
                  <c:v>TIMOTHY CERNIY</c:v>
                </c:pt>
                <c:pt idx="589">
                  <c:v>HILARY HELMIS</c:v>
                </c:pt>
                <c:pt idx="590">
                  <c:v>PAUL CIRRALLA</c:v>
                </c:pt>
                <c:pt idx="591">
                  <c:v>SUSAN BERNIM</c:v>
                </c:pt>
                <c:pt idx="592">
                  <c:v>LOUIS VALLOFUIRTE</c:v>
                </c:pt>
                <c:pt idx="593">
                  <c:v>DONALD SHIRA</c:v>
                </c:pt>
                <c:pt idx="594">
                  <c:v>BRIAN WALSEN</c:v>
                </c:pt>
                <c:pt idx="595">
                  <c:v>JESUS VESQITZ</c:v>
                </c:pt>
                <c:pt idx="596">
                  <c:v>GUY MICHEL FEIQNAIR</c:v>
                </c:pt>
                <c:pt idx="597">
                  <c:v>DOMINIC GEIDRIOU</c:v>
                </c:pt>
                <c:pt idx="598">
                  <c:v>TODD CHRASTAAN</c:v>
                </c:pt>
                <c:pt idx="599">
                  <c:v>DEVIN MENTGEMIRY</c:v>
                </c:pt>
                <c:pt idx="600">
                  <c:v>DANIEL PANA</c:v>
                </c:pt>
                <c:pt idx="601">
                  <c:v>DOUGLAS CERVAN</c:v>
                </c:pt>
                <c:pt idx="602">
                  <c:v>WALLACE LANDRY JR</c:v>
                </c:pt>
                <c:pt idx="603">
                  <c:v>DONNA BREWN</c:v>
                </c:pt>
                <c:pt idx="604">
                  <c:v>AMAR BIDFERD</c:v>
                </c:pt>
                <c:pt idx="605">
                  <c:v>CASEY JENIS</c:v>
                </c:pt>
                <c:pt idx="606">
                  <c:v>MALCOLM MECKINNIY</c:v>
                </c:pt>
                <c:pt idx="607">
                  <c:v>EDGAR ERTAEGA</c:v>
                </c:pt>
                <c:pt idx="608">
                  <c:v>BRIAN NELAN</c:v>
                </c:pt>
                <c:pt idx="609">
                  <c:v>KENNETH HIDSEN</c:v>
                </c:pt>
                <c:pt idx="610">
                  <c:v>DANIEL FOX</c:v>
                </c:pt>
                <c:pt idx="611">
                  <c:v>TIMOTHY TITIR</c:v>
                </c:pt>
                <c:pt idx="612">
                  <c:v>HARVEY WRAGHT</c:v>
                </c:pt>
                <c:pt idx="613">
                  <c:v>CRAIG SHIRMAN</c:v>
                </c:pt>
                <c:pt idx="614">
                  <c:v>DAVID RIBLE</c:v>
                </c:pt>
                <c:pt idx="615">
                  <c:v>ANDREW GERCAA</c:v>
                </c:pt>
                <c:pt idx="616">
                  <c:v>WILLIAM WERRIN</c:v>
                </c:pt>
                <c:pt idx="617">
                  <c:v>MARK CALAINDO</c:v>
                </c:pt>
                <c:pt idx="618">
                  <c:v>RUEL FIRRERA</c:v>
                </c:pt>
                <c:pt idx="619">
                  <c:v>CRAIG DILANIY</c:v>
                </c:pt>
                <c:pt idx="620">
                  <c:v>JERRY HERRAS</c:v>
                </c:pt>
                <c:pt idx="621">
                  <c:v>JAMES PALLESKE</c:v>
                </c:pt>
                <c:pt idx="622">
                  <c:v>ALAIN CERDANAL</c:v>
                </c:pt>
                <c:pt idx="623">
                  <c:v>BRENTON MCGIE</c:v>
                </c:pt>
                <c:pt idx="624">
                  <c:v>MICHAEL HERVIY</c:v>
                </c:pt>
                <c:pt idx="625">
                  <c:v>WILLIAM PECHICO</c:v>
                </c:pt>
                <c:pt idx="626">
                  <c:v>KENNETH WEEDS</c:v>
                </c:pt>
                <c:pt idx="627">
                  <c:v>KENNETH MILLIN</c:v>
                </c:pt>
                <c:pt idx="628">
                  <c:v>LARRY SANDSTREM</c:v>
                </c:pt>
                <c:pt idx="629">
                  <c:v>DWAYNE LIWAS</c:v>
                </c:pt>
                <c:pt idx="630">
                  <c:v>REYES REDRAGITZ</c:v>
                </c:pt>
                <c:pt idx="631">
                  <c:v>WILLIAM FERRILL</c:v>
                </c:pt>
                <c:pt idx="632">
                  <c:v>FRANK CRIOI</c:v>
                </c:pt>
                <c:pt idx="633">
                  <c:v>JAMES SELINSKY</c:v>
                </c:pt>
                <c:pt idx="634">
                  <c:v>BENJAMIN KANG</c:v>
                </c:pt>
                <c:pt idx="635">
                  <c:v>KEVIN MERTAN</c:v>
                </c:pt>
                <c:pt idx="636">
                  <c:v>PETER BRYAN</c:v>
                </c:pt>
                <c:pt idx="637">
                  <c:v>SCOTT BREWN</c:v>
                </c:pt>
                <c:pt idx="638">
                  <c:v>JOHN RUIS</c:v>
                </c:pt>
                <c:pt idx="639">
                  <c:v>JIMMY SALTOW</c:v>
                </c:pt>
                <c:pt idx="640">
                  <c:v>JEFFREY CERTIR</c:v>
                </c:pt>
                <c:pt idx="641">
                  <c:v>OREN HANKIS</c:v>
                </c:pt>
                <c:pt idx="642">
                  <c:v>SCOTT NIWMAN</c:v>
                </c:pt>
                <c:pt idx="643">
                  <c:v>BRIAN PRZISLEWSKI</c:v>
                </c:pt>
                <c:pt idx="644">
                  <c:v>GERARDO MERTANIZ</c:v>
                </c:pt>
                <c:pt idx="645">
                  <c:v>DARRIN HERDANG</c:v>
                </c:pt>
                <c:pt idx="646">
                  <c:v>WILLIAM ESHLIY</c:v>
                </c:pt>
              </c:strCache>
            </c:strRef>
          </c:cat>
          <c:val>
            <c:numRef>
              <c:f>Data!$K$4:$K$650</c:f>
              <c:numCache>
                <c:formatCode>\$#,##0;\(\$#,##0\);\$#,##0</c:formatCode>
                <c:ptCount val="647"/>
                <c:pt idx="0">
                  <c:v>137705.39000000001</c:v>
                </c:pt>
                <c:pt idx="1">
                  <c:v>111679.07</c:v>
                </c:pt>
                <c:pt idx="2">
                  <c:v>106299.18</c:v>
                </c:pt>
                <c:pt idx="3">
                  <c:v>102241.03</c:v>
                </c:pt>
                <c:pt idx="4">
                  <c:v>83526.22</c:v>
                </c:pt>
                <c:pt idx="5">
                  <c:v>78823.820000000007</c:v>
                </c:pt>
                <c:pt idx="6">
                  <c:v>77452.2</c:v>
                </c:pt>
                <c:pt idx="7">
                  <c:v>76789.240000000005</c:v>
                </c:pt>
                <c:pt idx="8">
                  <c:v>76684.41</c:v>
                </c:pt>
                <c:pt idx="9">
                  <c:v>76531.789999999994</c:v>
                </c:pt>
                <c:pt idx="10">
                  <c:v>75689.320000000007</c:v>
                </c:pt>
                <c:pt idx="11">
                  <c:v>75489.070000000007</c:v>
                </c:pt>
                <c:pt idx="12">
                  <c:v>75358.83</c:v>
                </c:pt>
                <c:pt idx="13">
                  <c:v>74653.740000000005</c:v>
                </c:pt>
                <c:pt idx="14">
                  <c:v>71427.16</c:v>
                </c:pt>
                <c:pt idx="15">
                  <c:v>70304.09</c:v>
                </c:pt>
                <c:pt idx="16">
                  <c:v>68762.11</c:v>
                </c:pt>
                <c:pt idx="17">
                  <c:v>67961.61</c:v>
                </c:pt>
                <c:pt idx="18">
                  <c:v>67690.52</c:v>
                </c:pt>
                <c:pt idx="19">
                  <c:v>65759.94</c:v>
                </c:pt>
                <c:pt idx="20">
                  <c:v>65463.78</c:v>
                </c:pt>
                <c:pt idx="21">
                  <c:v>65161.120000000003</c:v>
                </c:pt>
                <c:pt idx="22">
                  <c:v>64737.1</c:v>
                </c:pt>
                <c:pt idx="23">
                  <c:v>64085.88</c:v>
                </c:pt>
                <c:pt idx="24">
                  <c:v>63715.34</c:v>
                </c:pt>
                <c:pt idx="25">
                  <c:v>63086.05</c:v>
                </c:pt>
                <c:pt idx="26">
                  <c:v>62160.18</c:v>
                </c:pt>
                <c:pt idx="27">
                  <c:v>62040.959999999999</c:v>
                </c:pt>
                <c:pt idx="28">
                  <c:v>61529.94</c:v>
                </c:pt>
                <c:pt idx="29">
                  <c:v>61520.4</c:v>
                </c:pt>
                <c:pt idx="30">
                  <c:v>61093.91</c:v>
                </c:pt>
                <c:pt idx="31">
                  <c:v>60058.15</c:v>
                </c:pt>
                <c:pt idx="32">
                  <c:v>58671.92</c:v>
                </c:pt>
                <c:pt idx="33">
                  <c:v>58473.54</c:v>
                </c:pt>
                <c:pt idx="34">
                  <c:v>58048.84</c:v>
                </c:pt>
                <c:pt idx="35">
                  <c:v>57838.09</c:v>
                </c:pt>
                <c:pt idx="36">
                  <c:v>57803.06</c:v>
                </c:pt>
                <c:pt idx="37">
                  <c:v>57701.72</c:v>
                </c:pt>
                <c:pt idx="38">
                  <c:v>57315.89</c:v>
                </c:pt>
                <c:pt idx="39">
                  <c:v>57213.46</c:v>
                </c:pt>
                <c:pt idx="40">
                  <c:v>57192.58</c:v>
                </c:pt>
                <c:pt idx="41">
                  <c:v>56877.42</c:v>
                </c:pt>
                <c:pt idx="42">
                  <c:v>56698.79</c:v>
                </c:pt>
                <c:pt idx="43">
                  <c:v>56594.85</c:v>
                </c:pt>
                <c:pt idx="44">
                  <c:v>56096.1</c:v>
                </c:pt>
                <c:pt idx="45">
                  <c:v>56030.31</c:v>
                </c:pt>
                <c:pt idx="46">
                  <c:v>55791.45</c:v>
                </c:pt>
                <c:pt idx="47">
                  <c:v>55528.94</c:v>
                </c:pt>
                <c:pt idx="48">
                  <c:v>55416.28</c:v>
                </c:pt>
                <c:pt idx="49">
                  <c:v>55370.74</c:v>
                </c:pt>
                <c:pt idx="50">
                  <c:v>55274.080000000002</c:v>
                </c:pt>
                <c:pt idx="51">
                  <c:v>55125.41</c:v>
                </c:pt>
                <c:pt idx="52">
                  <c:v>54928.57</c:v>
                </c:pt>
                <c:pt idx="53">
                  <c:v>54883.34</c:v>
                </c:pt>
                <c:pt idx="54">
                  <c:v>54332.43</c:v>
                </c:pt>
                <c:pt idx="55">
                  <c:v>54147.07</c:v>
                </c:pt>
                <c:pt idx="56">
                  <c:v>53621.31</c:v>
                </c:pt>
                <c:pt idx="57">
                  <c:v>53433.61</c:v>
                </c:pt>
                <c:pt idx="58">
                  <c:v>52990.28</c:v>
                </c:pt>
                <c:pt idx="59">
                  <c:v>51633.21</c:v>
                </c:pt>
                <c:pt idx="60">
                  <c:v>51182.5</c:v>
                </c:pt>
                <c:pt idx="61">
                  <c:v>51088.67</c:v>
                </c:pt>
                <c:pt idx="62">
                  <c:v>50727.32</c:v>
                </c:pt>
                <c:pt idx="63">
                  <c:v>50042.01</c:v>
                </c:pt>
                <c:pt idx="64">
                  <c:v>49657.58</c:v>
                </c:pt>
                <c:pt idx="65">
                  <c:v>49605.440000000002</c:v>
                </c:pt>
                <c:pt idx="66">
                  <c:v>49475.08</c:v>
                </c:pt>
                <c:pt idx="67">
                  <c:v>49467.66</c:v>
                </c:pt>
                <c:pt idx="68">
                  <c:v>48963.26</c:v>
                </c:pt>
                <c:pt idx="69">
                  <c:v>48732.53</c:v>
                </c:pt>
                <c:pt idx="70">
                  <c:v>47864.31</c:v>
                </c:pt>
                <c:pt idx="71">
                  <c:v>47490.85</c:v>
                </c:pt>
                <c:pt idx="72">
                  <c:v>47016.480000000003</c:v>
                </c:pt>
                <c:pt idx="73">
                  <c:v>46644.49</c:v>
                </c:pt>
                <c:pt idx="74">
                  <c:v>46534.23</c:v>
                </c:pt>
                <c:pt idx="75">
                  <c:v>46530.97</c:v>
                </c:pt>
                <c:pt idx="76">
                  <c:v>46227.81</c:v>
                </c:pt>
                <c:pt idx="77">
                  <c:v>46175.46</c:v>
                </c:pt>
                <c:pt idx="78">
                  <c:v>46172.99</c:v>
                </c:pt>
                <c:pt idx="79">
                  <c:v>46021.15</c:v>
                </c:pt>
                <c:pt idx="80">
                  <c:v>45612.14</c:v>
                </c:pt>
                <c:pt idx="81">
                  <c:v>45547.14</c:v>
                </c:pt>
                <c:pt idx="82">
                  <c:v>45232.57</c:v>
                </c:pt>
                <c:pt idx="83">
                  <c:v>44989.62</c:v>
                </c:pt>
                <c:pt idx="84">
                  <c:v>44617.15</c:v>
                </c:pt>
                <c:pt idx="85">
                  <c:v>44604.12</c:v>
                </c:pt>
                <c:pt idx="86">
                  <c:v>43960.99</c:v>
                </c:pt>
                <c:pt idx="87">
                  <c:v>43847.91</c:v>
                </c:pt>
                <c:pt idx="88">
                  <c:v>43800.95</c:v>
                </c:pt>
                <c:pt idx="89">
                  <c:v>43117.919999999998</c:v>
                </c:pt>
                <c:pt idx="90">
                  <c:v>42778.03</c:v>
                </c:pt>
                <c:pt idx="91">
                  <c:v>42295.57</c:v>
                </c:pt>
                <c:pt idx="92">
                  <c:v>41759.26</c:v>
                </c:pt>
                <c:pt idx="93">
                  <c:v>40934.99</c:v>
                </c:pt>
                <c:pt idx="94">
                  <c:v>40764.68</c:v>
                </c:pt>
                <c:pt idx="95">
                  <c:v>40291.47</c:v>
                </c:pt>
                <c:pt idx="96">
                  <c:v>39949.01</c:v>
                </c:pt>
                <c:pt idx="97">
                  <c:v>39595.589999999997</c:v>
                </c:pt>
                <c:pt idx="98">
                  <c:v>39329.94</c:v>
                </c:pt>
                <c:pt idx="99">
                  <c:v>39230.32</c:v>
                </c:pt>
                <c:pt idx="100">
                  <c:v>39211.85</c:v>
                </c:pt>
                <c:pt idx="101">
                  <c:v>39037.32</c:v>
                </c:pt>
                <c:pt idx="102">
                  <c:v>38932.28</c:v>
                </c:pt>
                <c:pt idx="103">
                  <c:v>38037.58</c:v>
                </c:pt>
                <c:pt idx="104">
                  <c:v>38013.449999999997</c:v>
                </c:pt>
                <c:pt idx="105">
                  <c:v>36575.94</c:v>
                </c:pt>
                <c:pt idx="106">
                  <c:v>36386.949999999997</c:v>
                </c:pt>
                <c:pt idx="107">
                  <c:v>36377.199999999997</c:v>
                </c:pt>
                <c:pt idx="108">
                  <c:v>36332.769999999997</c:v>
                </c:pt>
                <c:pt idx="109">
                  <c:v>36068.54</c:v>
                </c:pt>
                <c:pt idx="110">
                  <c:v>36040.400000000001</c:v>
                </c:pt>
                <c:pt idx="111">
                  <c:v>36026.54</c:v>
                </c:pt>
                <c:pt idx="112">
                  <c:v>36018.36</c:v>
                </c:pt>
                <c:pt idx="113">
                  <c:v>35963.83</c:v>
                </c:pt>
                <c:pt idx="114">
                  <c:v>35620.480000000003</c:v>
                </c:pt>
                <c:pt idx="115">
                  <c:v>35580.51</c:v>
                </c:pt>
                <c:pt idx="116">
                  <c:v>35510.019999999997</c:v>
                </c:pt>
                <c:pt idx="117">
                  <c:v>35316.69</c:v>
                </c:pt>
                <c:pt idx="118">
                  <c:v>35091.120000000003</c:v>
                </c:pt>
                <c:pt idx="119">
                  <c:v>35081.1</c:v>
                </c:pt>
                <c:pt idx="120">
                  <c:v>35044.519999999997</c:v>
                </c:pt>
                <c:pt idx="121">
                  <c:v>35009.22</c:v>
                </c:pt>
                <c:pt idx="122">
                  <c:v>34733</c:v>
                </c:pt>
                <c:pt idx="123">
                  <c:v>34445.89</c:v>
                </c:pt>
                <c:pt idx="124">
                  <c:v>34249.269999999997</c:v>
                </c:pt>
                <c:pt idx="125">
                  <c:v>34104.94</c:v>
                </c:pt>
                <c:pt idx="126">
                  <c:v>33966.01</c:v>
                </c:pt>
                <c:pt idx="127">
                  <c:v>33715.65</c:v>
                </c:pt>
                <c:pt idx="128">
                  <c:v>33349.57</c:v>
                </c:pt>
                <c:pt idx="129">
                  <c:v>33135.75</c:v>
                </c:pt>
                <c:pt idx="130">
                  <c:v>32976.06</c:v>
                </c:pt>
                <c:pt idx="131">
                  <c:v>32972.550000000003</c:v>
                </c:pt>
                <c:pt idx="132">
                  <c:v>32278.21</c:v>
                </c:pt>
                <c:pt idx="133">
                  <c:v>31999.200000000001</c:v>
                </c:pt>
                <c:pt idx="134">
                  <c:v>31427.759999999998</c:v>
                </c:pt>
                <c:pt idx="135">
                  <c:v>31183.51</c:v>
                </c:pt>
                <c:pt idx="136">
                  <c:v>30778.58</c:v>
                </c:pt>
                <c:pt idx="137">
                  <c:v>30725.72</c:v>
                </c:pt>
                <c:pt idx="138">
                  <c:v>30696.01</c:v>
                </c:pt>
                <c:pt idx="139">
                  <c:v>30548.26</c:v>
                </c:pt>
                <c:pt idx="140">
                  <c:v>30542.2</c:v>
                </c:pt>
                <c:pt idx="141">
                  <c:v>30379.13</c:v>
                </c:pt>
                <c:pt idx="142">
                  <c:v>30188.959999999999</c:v>
                </c:pt>
                <c:pt idx="143">
                  <c:v>29897.68</c:v>
                </c:pt>
                <c:pt idx="144">
                  <c:v>29758.26</c:v>
                </c:pt>
                <c:pt idx="145">
                  <c:v>29633.919999999998</c:v>
                </c:pt>
                <c:pt idx="146">
                  <c:v>29419.17</c:v>
                </c:pt>
                <c:pt idx="147">
                  <c:v>29367.06</c:v>
                </c:pt>
                <c:pt idx="148">
                  <c:v>29098.5</c:v>
                </c:pt>
                <c:pt idx="149">
                  <c:v>28925.15</c:v>
                </c:pt>
                <c:pt idx="150">
                  <c:v>28652.39</c:v>
                </c:pt>
                <c:pt idx="151">
                  <c:v>28548.89</c:v>
                </c:pt>
                <c:pt idx="152">
                  <c:v>28489.360000000001</c:v>
                </c:pt>
                <c:pt idx="153">
                  <c:v>28387.8</c:v>
                </c:pt>
                <c:pt idx="154">
                  <c:v>28169.99</c:v>
                </c:pt>
                <c:pt idx="155">
                  <c:v>28044.38</c:v>
                </c:pt>
                <c:pt idx="156">
                  <c:v>27939.84</c:v>
                </c:pt>
                <c:pt idx="157">
                  <c:v>27783.58</c:v>
                </c:pt>
                <c:pt idx="158">
                  <c:v>27657.06</c:v>
                </c:pt>
                <c:pt idx="159">
                  <c:v>27547.05</c:v>
                </c:pt>
                <c:pt idx="160">
                  <c:v>27502.37</c:v>
                </c:pt>
                <c:pt idx="161">
                  <c:v>27451</c:v>
                </c:pt>
                <c:pt idx="162">
                  <c:v>27353.4</c:v>
                </c:pt>
                <c:pt idx="163">
                  <c:v>27194.799999999999</c:v>
                </c:pt>
                <c:pt idx="164">
                  <c:v>27119.64</c:v>
                </c:pt>
                <c:pt idx="165">
                  <c:v>26877.7</c:v>
                </c:pt>
                <c:pt idx="166">
                  <c:v>26603.95</c:v>
                </c:pt>
                <c:pt idx="167">
                  <c:v>26325.65</c:v>
                </c:pt>
                <c:pt idx="168">
                  <c:v>26022.68</c:v>
                </c:pt>
                <c:pt idx="169">
                  <c:v>26003.72</c:v>
                </c:pt>
                <c:pt idx="170">
                  <c:v>25976.54</c:v>
                </c:pt>
                <c:pt idx="171">
                  <c:v>25875.19</c:v>
                </c:pt>
                <c:pt idx="172">
                  <c:v>25874.04</c:v>
                </c:pt>
                <c:pt idx="173">
                  <c:v>25828.39</c:v>
                </c:pt>
                <c:pt idx="174">
                  <c:v>25733.42</c:v>
                </c:pt>
                <c:pt idx="175">
                  <c:v>25381.4</c:v>
                </c:pt>
                <c:pt idx="176">
                  <c:v>25373.72</c:v>
                </c:pt>
                <c:pt idx="177">
                  <c:v>25148.89</c:v>
                </c:pt>
                <c:pt idx="178">
                  <c:v>24491.99</c:v>
                </c:pt>
                <c:pt idx="179">
                  <c:v>24219.03</c:v>
                </c:pt>
                <c:pt idx="180">
                  <c:v>23562.71</c:v>
                </c:pt>
                <c:pt idx="181">
                  <c:v>23526.3</c:v>
                </c:pt>
                <c:pt idx="182">
                  <c:v>23418.27</c:v>
                </c:pt>
                <c:pt idx="183">
                  <c:v>23312.03</c:v>
                </c:pt>
                <c:pt idx="184">
                  <c:v>23052.28</c:v>
                </c:pt>
                <c:pt idx="185">
                  <c:v>22949.74</c:v>
                </c:pt>
                <c:pt idx="186">
                  <c:v>22945.5</c:v>
                </c:pt>
                <c:pt idx="187">
                  <c:v>22937.61</c:v>
                </c:pt>
                <c:pt idx="188">
                  <c:v>22881.16</c:v>
                </c:pt>
                <c:pt idx="189">
                  <c:v>22800.26</c:v>
                </c:pt>
                <c:pt idx="190">
                  <c:v>22780.77</c:v>
                </c:pt>
                <c:pt idx="191">
                  <c:v>22646.3</c:v>
                </c:pt>
                <c:pt idx="192">
                  <c:v>22571.03</c:v>
                </c:pt>
                <c:pt idx="193">
                  <c:v>22559.43</c:v>
                </c:pt>
                <c:pt idx="194">
                  <c:v>22302.57</c:v>
                </c:pt>
                <c:pt idx="195">
                  <c:v>22004.86</c:v>
                </c:pt>
                <c:pt idx="196">
                  <c:v>21797.200000000001</c:v>
                </c:pt>
                <c:pt idx="197">
                  <c:v>21690.03</c:v>
                </c:pt>
                <c:pt idx="198">
                  <c:v>21688.66</c:v>
                </c:pt>
                <c:pt idx="199">
                  <c:v>21626.03</c:v>
                </c:pt>
                <c:pt idx="200">
                  <c:v>21560.13</c:v>
                </c:pt>
                <c:pt idx="201">
                  <c:v>21474.97</c:v>
                </c:pt>
                <c:pt idx="202">
                  <c:v>21455.32</c:v>
                </c:pt>
                <c:pt idx="203">
                  <c:v>21263.48</c:v>
                </c:pt>
                <c:pt idx="204">
                  <c:v>21065.78</c:v>
                </c:pt>
                <c:pt idx="205">
                  <c:v>20938.54</c:v>
                </c:pt>
                <c:pt idx="206">
                  <c:v>20631.73</c:v>
                </c:pt>
                <c:pt idx="207">
                  <c:v>20555.5</c:v>
                </c:pt>
                <c:pt idx="208">
                  <c:v>20549.82</c:v>
                </c:pt>
                <c:pt idx="209">
                  <c:v>20493.63</c:v>
                </c:pt>
                <c:pt idx="210">
                  <c:v>20075.95</c:v>
                </c:pt>
                <c:pt idx="211">
                  <c:v>20012.38</c:v>
                </c:pt>
                <c:pt idx="212">
                  <c:v>19953.37</c:v>
                </c:pt>
                <c:pt idx="213">
                  <c:v>19900.02</c:v>
                </c:pt>
                <c:pt idx="214">
                  <c:v>19733.22</c:v>
                </c:pt>
                <c:pt idx="215">
                  <c:v>19607.55</c:v>
                </c:pt>
                <c:pt idx="216">
                  <c:v>19366.66</c:v>
                </c:pt>
                <c:pt idx="217">
                  <c:v>19255.11</c:v>
                </c:pt>
                <c:pt idx="218">
                  <c:v>19002.810000000001</c:v>
                </c:pt>
                <c:pt idx="219">
                  <c:v>18889.849999999999</c:v>
                </c:pt>
                <c:pt idx="220">
                  <c:v>18832.669999999998</c:v>
                </c:pt>
                <c:pt idx="221">
                  <c:v>18768.39</c:v>
                </c:pt>
                <c:pt idx="222">
                  <c:v>18559.580000000002</c:v>
                </c:pt>
                <c:pt idx="223">
                  <c:v>18460.080000000002</c:v>
                </c:pt>
                <c:pt idx="224">
                  <c:v>18453.12</c:v>
                </c:pt>
                <c:pt idx="225">
                  <c:v>17875.330000000002</c:v>
                </c:pt>
                <c:pt idx="226">
                  <c:v>17855.509999999998</c:v>
                </c:pt>
                <c:pt idx="227">
                  <c:v>17719.63</c:v>
                </c:pt>
                <c:pt idx="228">
                  <c:v>17505.48</c:v>
                </c:pt>
                <c:pt idx="229">
                  <c:v>17227.13</c:v>
                </c:pt>
                <c:pt idx="230">
                  <c:v>17042.23</c:v>
                </c:pt>
                <c:pt idx="231">
                  <c:v>17016.810000000001</c:v>
                </c:pt>
                <c:pt idx="232">
                  <c:v>16862.88</c:v>
                </c:pt>
                <c:pt idx="233">
                  <c:v>16800.32</c:v>
                </c:pt>
                <c:pt idx="234">
                  <c:v>16793.310000000001</c:v>
                </c:pt>
                <c:pt idx="235">
                  <c:v>16421.63</c:v>
                </c:pt>
                <c:pt idx="236">
                  <c:v>15897.06</c:v>
                </c:pt>
                <c:pt idx="237">
                  <c:v>15806.78</c:v>
                </c:pt>
                <c:pt idx="238">
                  <c:v>15697.5</c:v>
                </c:pt>
                <c:pt idx="239">
                  <c:v>15482.79</c:v>
                </c:pt>
                <c:pt idx="240">
                  <c:v>15464.59</c:v>
                </c:pt>
                <c:pt idx="241">
                  <c:v>15112.96</c:v>
                </c:pt>
                <c:pt idx="242">
                  <c:v>15112.95</c:v>
                </c:pt>
                <c:pt idx="243">
                  <c:v>15013.1</c:v>
                </c:pt>
                <c:pt idx="244">
                  <c:v>14979.81</c:v>
                </c:pt>
                <c:pt idx="245">
                  <c:v>14939.42</c:v>
                </c:pt>
                <c:pt idx="246">
                  <c:v>14610.13</c:v>
                </c:pt>
                <c:pt idx="247">
                  <c:v>14581.44</c:v>
                </c:pt>
                <c:pt idx="248">
                  <c:v>14462.78</c:v>
                </c:pt>
                <c:pt idx="249">
                  <c:v>14240.87</c:v>
                </c:pt>
                <c:pt idx="250">
                  <c:v>14229.09</c:v>
                </c:pt>
                <c:pt idx="251">
                  <c:v>13970.84</c:v>
                </c:pt>
                <c:pt idx="252">
                  <c:v>13941.02</c:v>
                </c:pt>
                <c:pt idx="253">
                  <c:v>13909.57</c:v>
                </c:pt>
                <c:pt idx="254">
                  <c:v>13694.09</c:v>
                </c:pt>
                <c:pt idx="255">
                  <c:v>13626.39</c:v>
                </c:pt>
                <c:pt idx="256">
                  <c:v>13586.39</c:v>
                </c:pt>
                <c:pt idx="257">
                  <c:v>13555.41</c:v>
                </c:pt>
                <c:pt idx="258">
                  <c:v>12983.17</c:v>
                </c:pt>
                <c:pt idx="259">
                  <c:v>12837.42</c:v>
                </c:pt>
                <c:pt idx="260">
                  <c:v>12793.39</c:v>
                </c:pt>
                <c:pt idx="261">
                  <c:v>12763.54</c:v>
                </c:pt>
                <c:pt idx="262">
                  <c:v>12542.55</c:v>
                </c:pt>
                <c:pt idx="263">
                  <c:v>12527.58</c:v>
                </c:pt>
                <c:pt idx="264">
                  <c:v>12474.54</c:v>
                </c:pt>
                <c:pt idx="265">
                  <c:v>12395.2</c:v>
                </c:pt>
                <c:pt idx="266">
                  <c:v>12393.08</c:v>
                </c:pt>
                <c:pt idx="267">
                  <c:v>12242.82</c:v>
                </c:pt>
                <c:pt idx="268">
                  <c:v>12153.56</c:v>
                </c:pt>
                <c:pt idx="269">
                  <c:v>12139.19</c:v>
                </c:pt>
                <c:pt idx="270">
                  <c:v>12131.99</c:v>
                </c:pt>
                <c:pt idx="271">
                  <c:v>11904.89</c:v>
                </c:pt>
                <c:pt idx="272">
                  <c:v>11717.91</c:v>
                </c:pt>
                <c:pt idx="273">
                  <c:v>11682.41</c:v>
                </c:pt>
                <c:pt idx="274">
                  <c:v>11647.29</c:v>
                </c:pt>
                <c:pt idx="275">
                  <c:v>11424.34</c:v>
                </c:pt>
                <c:pt idx="276">
                  <c:v>11413.17</c:v>
                </c:pt>
                <c:pt idx="277">
                  <c:v>11302.16</c:v>
                </c:pt>
                <c:pt idx="278">
                  <c:v>10942.48</c:v>
                </c:pt>
                <c:pt idx="279">
                  <c:v>10929.45</c:v>
                </c:pt>
                <c:pt idx="280">
                  <c:v>10925.79</c:v>
                </c:pt>
                <c:pt idx="281">
                  <c:v>10787.13</c:v>
                </c:pt>
                <c:pt idx="282">
                  <c:v>10628.37</c:v>
                </c:pt>
                <c:pt idx="283">
                  <c:v>10585.81</c:v>
                </c:pt>
                <c:pt idx="284">
                  <c:v>10390.17</c:v>
                </c:pt>
                <c:pt idx="285">
                  <c:v>10216.39</c:v>
                </c:pt>
                <c:pt idx="286">
                  <c:v>10193.030000000001</c:v>
                </c:pt>
                <c:pt idx="287">
                  <c:v>9842.9</c:v>
                </c:pt>
                <c:pt idx="288">
                  <c:v>9763.4699999999993</c:v>
                </c:pt>
                <c:pt idx="289">
                  <c:v>9703.44</c:v>
                </c:pt>
                <c:pt idx="290">
                  <c:v>9473.7199999999993</c:v>
                </c:pt>
                <c:pt idx="291">
                  <c:v>9354.84</c:v>
                </c:pt>
                <c:pt idx="292">
                  <c:v>9071.89</c:v>
                </c:pt>
                <c:pt idx="293">
                  <c:v>9070.43</c:v>
                </c:pt>
                <c:pt idx="294">
                  <c:v>9023.5</c:v>
                </c:pt>
                <c:pt idx="295">
                  <c:v>8941.4</c:v>
                </c:pt>
                <c:pt idx="296">
                  <c:v>8757.99</c:v>
                </c:pt>
                <c:pt idx="297">
                  <c:v>8603.34</c:v>
                </c:pt>
                <c:pt idx="298">
                  <c:v>8578.65</c:v>
                </c:pt>
                <c:pt idx="299">
                  <c:v>8566.44</c:v>
                </c:pt>
                <c:pt idx="300">
                  <c:v>8430.09</c:v>
                </c:pt>
                <c:pt idx="301">
                  <c:v>8142.48</c:v>
                </c:pt>
                <c:pt idx="302">
                  <c:v>8046.04</c:v>
                </c:pt>
                <c:pt idx="303">
                  <c:v>7798.53</c:v>
                </c:pt>
                <c:pt idx="304">
                  <c:v>7743.88</c:v>
                </c:pt>
                <c:pt idx="305">
                  <c:v>7414.33</c:v>
                </c:pt>
                <c:pt idx="306">
                  <c:v>7395.39</c:v>
                </c:pt>
                <c:pt idx="307">
                  <c:v>7379.02</c:v>
                </c:pt>
                <c:pt idx="308">
                  <c:v>7347.53</c:v>
                </c:pt>
                <c:pt idx="309">
                  <c:v>7288.47</c:v>
                </c:pt>
                <c:pt idx="310">
                  <c:v>7189.22</c:v>
                </c:pt>
                <c:pt idx="311">
                  <c:v>7009.76</c:v>
                </c:pt>
                <c:pt idx="312">
                  <c:v>6900.75</c:v>
                </c:pt>
                <c:pt idx="313">
                  <c:v>6855.76</c:v>
                </c:pt>
                <c:pt idx="314">
                  <c:v>6749.33</c:v>
                </c:pt>
                <c:pt idx="315">
                  <c:v>6556.07</c:v>
                </c:pt>
                <c:pt idx="316">
                  <c:v>6520.79</c:v>
                </c:pt>
                <c:pt idx="317">
                  <c:v>6479.86</c:v>
                </c:pt>
                <c:pt idx="318">
                  <c:v>6470.7</c:v>
                </c:pt>
                <c:pt idx="319">
                  <c:v>6398.01</c:v>
                </c:pt>
                <c:pt idx="320">
                  <c:v>6359.37</c:v>
                </c:pt>
                <c:pt idx="321">
                  <c:v>6250.92</c:v>
                </c:pt>
                <c:pt idx="322">
                  <c:v>6225.6</c:v>
                </c:pt>
                <c:pt idx="323">
                  <c:v>6168.12</c:v>
                </c:pt>
                <c:pt idx="324">
                  <c:v>6158.5</c:v>
                </c:pt>
                <c:pt idx="325">
                  <c:v>6077.12</c:v>
                </c:pt>
                <c:pt idx="326">
                  <c:v>6071.09</c:v>
                </c:pt>
                <c:pt idx="327">
                  <c:v>5976.91</c:v>
                </c:pt>
                <c:pt idx="328">
                  <c:v>5879.25</c:v>
                </c:pt>
                <c:pt idx="329">
                  <c:v>5819.4</c:v>
                </c:pt>
                <c:pt idx="330">
                  <c:v>5717.9</c:v>
                </c:pt>
                <c:pt idx="331">
                  <c:v>5627.62</c:v>
                </c:pt>
                <c:pt idx="332">
                  <c:v>5383.6</c:v>
                </c:pt>
                <c:pt idx="333">
                  <c:v>5302.23</c:v>
                </c:pt>
                <c:pt idx="334">
                  <c:v>5267.59</c:v>
                </c:pt>
                <c:pt idx="335">
                  <c:v>5164.4799999999996</c:v>
                </c:pt>
                <c:pt idx="336">
                  <c:v>5096.6099999999997</c:v>
                </c:pt>
                <c:pt idx="337">
                  <c:v>5076.22</c:v>
                </c:pt>
                <c:pt idx="338">
                  <c:v>5036.2299999999996</c:v>
                </c:pt>
                <c:pt idx="339">
                  <c:v>4949.96</c:v>
                </c:pt>
                <c:pt idx="340">
                  <c:v>4932.7299999999996</c:v>
                </c:pt>
                <c:pt idx="341">
                  <c:v>4895.83</c:v>
                </c:pt>
                <c:pt idx="342">
                  <c:v>4825.16</c:v>
                </c:pt>
                <c:pt idx="343">
                  <c:v>4801.1899999999996</c:v>
                </c:pt>
                <c:pt idx="344">
                  <c:v>4791.84</c:v>
                </c:pt>
                <c:pt idx="345">
                  <c:v>4765.66</c:v>
                </c:pt>
                <c:pt idx="346">
                  <c:v>4575.8900000000003</c:v>
                </c:pt>
                <c:pt idx="347">
                  <c:v>4538.68</c:v>
                </c:pt>
                <c:pt idx="348">
                  <c:v>4513.87</c:v>
                </c:pt>
                <c:pt idx="349">
                  <c:v>4510.68</c:v>
                </c:pt>
                <c:pt idx="350">
                  <c:v>4298.95</c:v>
                </c:pt>
                <c:pt idx="351">
                  <c:v>4297.46</c:v>
                </c:pt>
                <c:pt idx="352">
                  <c:v>4208.1400000000003</c:v>
                </c:pt>
                <c:pt idx="353">
                  <c:v>4198.01</c:v>
                </c:pt>
                <c:pt idx="354">
                  <c:v>4197.46</c:v>
                </c:pt>
                <c:pt idx="355">
                  <c:v>4159.71</c:v>
                </c:pt>
                <c:pt idx="356">
                  <c:v>4072.24</c:v>
                </c:pt>
                <c:pt idx="357">
                  <c:v>3907.12</c:v>
                </c:pt>
                <c:pt idx="358">
                  <c:v>3830.88</c:v>
                </c:pt>
                <c:pt idx="359">
                  <c:v>3825.21</c:v>
                </c:pt>
                <c:pt idx="360">
                  <c:v>3812.73</c:v>
                </c:pt>
                <c:pt idx="361">
                  <c:v>3716.88</c:v>
                </c:pt>
                <c:pt idx="362">
                  <c:v>3572.82</c:v>
                </c:pt>
                <c:pt idx="363">
                  <c:v>3473.2</c:v>
                </c:pt>
                <c:pt idx="364">
                  <c:v>3358.42</c:v>
                </c:pt>
                <c:pt idx="365">
                  <c:v>3339.77</c:v>
                </c:pt>
                <c:pt idx="366">
                  <c:v>3331.21</c:v>
                </c:pt>
                <c:pt idx="367">
                  <c:v>3301.74</c:v>
                </c:pt>
                <c:pt idx="368">
                  <c:v>3153.22</c:v>
                </c:pt>
                <c:pt idx="369">
                  <c:v>3141.68</c:v>
                </c:pt>
                <c:pt idx="370">
                  <c:v>3066.22</c:v>
                </c:pt>
                <c:pt idx="371">
                  <c:v>3030.57</c:v>
                </c:pt>
                <c:pt idx="372">
                  <c:v>3011.56</c:v>
                </c:pt>
                <c:pt idx="373">
                  <c:v>2741.41</c:v>
                </c:pt>
                <c:pt idx="374">
                  <c:v>2641.06</c:v>
                </c:pt>
                <c:pt idx="375">
                  <c:v>2625.26</c:v>
                </c:pt>
                <c:pt idx="376">
                  <c:v>2623.91</c:v>
                </c:pt>
                <c:pt idx="377">
                  <c:v>2607.02</c:v>
                </c:pt>
                <c:pt idx="378">
                  <c:v>2588.35</c:v>
                </c:pt>
                <c:pt idx="379">
                  <c:v>2519.96</c:v>
                </c:pt>
                <c:pt idx="380">
                  <c:v>2473.8200000000002</c:v>
                </c:pt>
                <c:pt idx="381">
                  <c:v>2457.98</c:v>
                </c:pt>
                <c:pt idx="382">
                  <c:v>2438.08</c:v>
                </c:pt>
                <c:pt idx="383">
                  <c:v>2415.54</c:v>
                </c:pt>
                <c:pt idx="384">
                  <c:v>2376.98</c:v>
                </c:pt>
                <c:pt idx="385">
                  <c:v>2281.08</c:v>
                </c:pt>
                <c:pt idx="386">
                  <c:v>2260.88</c:v>
                </c:pt>
                <c:pt idx="387">
                  <c:v>2258.62</c:v>
                </c:pt>
                <c:pt idx="388">
                  <c:v>2245.02</c:v>
                </c:pt>
                <c:pt idx="389">
                  <c:v>2057.36</c:v>
                </c:pt>
                <c:pt idx="390">
                  <c:v>2029.5</c:v>
                </c:pt>
                <c:pt idx="391">
                  <c:v>2014.59</c:v>
                </c:pt>
                <c:pt idx="392">
                  <c:v>1996.41</c:v>
                </c:pt>
                <c:pt idx="393">
                  <c:v>1932.13</c:v>
                </c:pt>
                <c:pt idx="394">
                  <c:v>1911.52</c:v>
                </c:pt>
                <c:pt idx="395">
                  <c:v>1899.78</c:v>
                </c:pt>
                <c:pt idx="396">
                  <c:v>1888.37</c:v>
                </c:pt>
                <c:pt idx="397">
                  <c:v>1876.58</c:v>
                </c:pt>
                <c:pt idx="398">
                  <c:v>1846.07</c:v>
                </c:pt>
                <c:pt idx="399">
                  <c:v>1800.34</c:v>
                </c:pt>
                <c:pt idx="400">
                  <c:v>1797.76</c:v>
                </c:pt>
                <c:pt idx="401">
                  <c:v>1793.36</c:v>
                </c:pt>
                <c:pt idx="402">
                  <c:v>1764.05</c:v>
                </c:pt>
                <c:pt idx="403">
                  <c:v>1713.56</c:v>
                </c:pt>
                <c:pt idx="404">
                  <c:v>1693.93</c:v>
                </c:pt>
                <c:pt idx="405">
                  <c:v>1684.9</c:v>
                </c:pt>
                <c:pt idx="406">
                  <c:v>1676.45</c:v>
                </c:pt>
                <c:pt idx="407">
                  <c:v>1649.75</c:v>
                </c:pt>
                <c:pt idx="408">
                  <c:v>1649.46</c:v>
                </c:pt>
                <c:pt idx="409">
                  <c:v>1644.79</c:v>
                </c:pt>
                <c:pt idx="410">
                  <c:v>1637.24</c:v>
                </c:pt>
                <c:pt idx="411">
                  <c:v>1633.14</c:v>
                </c:pt>
                <c:pt idx="412">
                  <c:v>1622.32</c:v>
                </c:pt>
                <c:pt idx="413">
                  <c:v>1619.61</c:v>
                </c:pt>
                <c:pt idx="414">
                  <c:v>1588.8</c:v>
                </c:pt>
                <c:pt idx="415">
                  <c:v>1569.28</c:v>
                </c:pt>
                <c:pt idx="416">
                  <c:v>1546.6</c:v>
                </c:pt>
                <c:pt idx="417">
                  <c:v>1534.45</c:v>
                </c:pt>
                <c:pt idx="418">
                  <c:v>1531.39</c:v>
                </c:pt>
                <c:pt idx="419">
                  <c:v>1510.91</c:v>
                </c:pt>
                <c:pt idx="420">
                  <c:v>1477.23</c:v>
                </c:pt>
                <c:pt idx="421">
                  <c:v>1471.78</c:v>
                </c:pt>
                <c:pt idx="422">
                  <c:v>1428.74</c:v>
                </c:pt>
                <c:pt idx="423">
                  <c:v>1413.51</c:v>
                </c:pt>
                <c:pt idx="424">
                  <c:v>1400.95</c:v>
                </c:pt>
                <c:pt idx="425">
                  <c:v>1392.36</c:v>
                </c:pt>
                <c:pt idx="426">
                  <c:v>1344.62</c:v>
                </c:pt>
                <c:pt idx="427">
                  <c:v>1340.43</c:v>
                </c:pt>
                <c:pt idx="428">
                  <c:v>1299.3599999999999</c:v>
                </c:pt>
                <c:pt idx="429">
                  <c:v>1248.8499999999999</c:v>
                </c:pt>
                <c:pt idx="430">
                  <c:v>1229.3900000000001</c:v>
                </c:pt>
                <c:pt idx="431">
                  <c:v>1200.3499999999999</c:v>
                </c:pt>
                <c:pt idx="432">
                  <c:v>1188.52</c:v>
                </c:pt>
                <c:pt idx="433">
                  <c:v>1175.24</c:v>
                </c:pt>
                <c:pt idx="434">
                  <c:v>1172.23</c:v>
                </c:pt>
                <c:pt idx="435">
                  <c:v>1120.56</c:v>
                </c:pt>
                <c:pt idx="436">
                  <c:v>1085.8</c:v>
                </c:pt>
                <c:pt idx="437">
                  <c:v>1068.3599999999999</c:v>
                </c:pt>
                <c:pt idx="438">
                  <c:v>1051.1500000000001</c:v>
                </c:pt>
                <c:pt idx="439">
                  <c:v>1035.8399999999999</c:v>
                </c:pt>
                <c:pt idx="440">
                  <c:v>1014.71</c:v>
                </c:pt>
                <c:pt idx="441">
                  <c:v>980.9</c:v>
                </c:pt>
                <c:pt idx="442">
                  <c:v>980.52</c:v>
                </c:pt>
                <c:pt idx="443">
                  <c:v>978.42</c:v>
                </c:pt>
                <c:pt idx="444">
                  <c:v>977.09</c:v>
                </c:pt>
                <c:pt idx="445">
                  <c:v>976.41</c:v>
                </c:pt>
                <c:pt idx="446">
                  <c:v>963.05</c:v>
                </c:pt>
                <c:pt idx="447">
                  <c:v>956.5</c:v>
                </c:pt>
                <c:pt idx="448">
                  <c:v>955.98</c:v>
                </c:pt>
                <c:pt idx="449">
                  <c:v>955.09</c:v>
                </c:pt>
                <c:pt idx="450">
                  <c:v>896.11</c:v>
                </c:pt>
                <c:pt idx="451">
                  <c:v>834.17</c:v>
                </c:pt>
                <c:pt idx="452">
                  <c:v>831.12</c:v>
                </c:pt>
                <c:pt idx="453">
                  <c:v>817.04</c:v>
                </c:pt>
                <c:pt idx="454">
                  <c:v>800.29</c:v>
                </c:pt>
                <c:pt idx="455">
                  <c:v>793.8</c:v>
                </c:pt>
                <c:pt idx="456">
                  <c:v>781.76</c:v>
                </c:pt>
                <c:pt idx="457">
                  <c:v>779.87</c:v>
                </c:pt>
                <c:pt idx="458">
                  <c:v>730.4</c:v>
                </c:pt>
                <c:pt idx="459">
                  <c:v>711.17</c:v>
                </c:pt>
                <c:pt idx="460">
                  <c:v>706.78</c:v>
                </c:pt>
                <c:pt idx="461">
                  <c:v>701.13</c:v>
                </c:pt>
                <c:pt idx="462">
                  <c:v>700</c:v>
                </c:pt>
                <c:pt idx="463">
                  <c:v>700</c:v>
                </c:pt>
                <c:pt idx="464">
                  <c:v>693.52</c:v>
                </c:pt>
                <c:pt idx="465">
                  <c:v>691.94</c:v>
                </c:pt>
                <c:pt idx="466">
                  <c:v>680.04</c:v>
                </c:pt>
                <c:pt idx="467">
                  <c:v>677.75</c:v>
                </c:pt>
                <c:pt idx="468">
                  <c:v>674.35</c:v>
                </c:pt>
                <c:pt idx="469">
                  <c:v>661.84</c:v>
                </c:pt>
                <c:pt idx="470">
                  <c:v>654.27</c:v>
                </c:pt>
                <c:pt idx="471">
                  <c:v>654.27</c:v>
                </c:pt>
                <c:pt idx="472">
                  <c:v>651.34</c:v>
                </c:pt>
                <c:pt idx="473">
                  <c:v>650.23</c:v>
                </c:pt>
                <c:pt idx="474">
                  <c:v>650.23</c:v>
                </c:pt>
                <c:pt idx="475">
                  <c:v>643.62</c:v>
                </c:pt>
                <c:pt idx="476">
                  <c:v>628.1</c:v>
                </c:pt>
                <c:pt idx="477">
                  <c:v>624.08000000000004</c:v>
                </c:pt>
                <c:pt idx="478">
                  <c:v>613.17999999999995</c:v>
                </c:pt>
                <c:pt idx="479">
                  <c:v>607.66</c:v>
                </c:pt>
                <c:pt idx="480">
                  <c:v>572.32000000000005</c:v>
                </c:pt>
                <c:pt idx="481">
                  <c:v>567.29</c:v>
                </c:pt>
                <c:pt idx="482">
                  <c:v>566.71</c:v>
                </c:pt>
                <c:pt idx="483">
                  <c:v>565.73</c:v>
                </c:pt>
                <c:pt idx="484">
                  <c:v>563.49</c:v>
                </c:pt>
                <c:pt idx="485">
                  <c:v>552.92999999999995</c:v>
                </c:pt>
                <c:pt idx="486">
                  <c:v>548.49</c:v>
                </c:pt>
                <c:pt idx="487">
                  <c:v>546.24</c:v>
                </c:pt>
                <c:pt idx="488">
                  <c:v>536.84</c:v>
                </c:pt>
                <c:pt idx="489">
                  <c:v>536.5</c:v>
                </c:pt>
                <c:pt idx="490">
                  <c:v>530.5</c:v>
                </c:pt>
                <c:pt idx="491">
                  <c:v>525</c:v>
                </c:pt>
                <c:pt idx="492">
                  <c:v>525</c:v>
                </c:pt>
                <c:pt idx="493">
                  <c:v>522.16</c:v>
                </c:pt>
                <c:pt idx="494">
                  <c:v>521.72</c:v>
                </c:pt>
                <c:pt idx="495">
                  <c:v>520.64</c:v>
                </c:pt>
                <c:pt idx="496">
                  <c:v>515.35</c:v>
                </c:pt>
                <c:pt idx="497">
                  <c:v>514.29999999999995</c:v>
                </c:pt>
                <c:pt idx="498">
                  <c:v>514.04999999999995</c:v>
                </c:pt>
                <c:pt idx="499">
                  <c:v>505.75</c:v>
                </c:pt>
                <c:pt idx="500">
                  <c:v>477.99</c:v>
                </c:pt>
                <c:pt idx="501">
                  <c:v>473.9</c:v>
                </c:pt>
                <c:pt idx="502">
                  <c:v>461.38</c:v>
                </c:pt>
                <c:pt idx="503">
                  <c:v>447.34</c:v>
                </c:pt>
                <c:pt idx="504">
                  <c:v>445.23</c:v>
                </c:pt>
                <c:pt idx="505">
                  <c:v>438.56</c:v>
                </c:pt>
                <c:pt idx="506">
                  <c:v>431.97</c:v>
                </c:pt>
                <c:pt idx="507">
                  <c:v>431.97</c:v>
                </c:pt>
                <c:pt idx="508">
                  <c:v>424.63</c:v>
                </c:pt>
                <c:pt idx="509">
                  <c:v>422.82</c:v>
                </c:pt>
                <c:pt idx="510">
                  <c:v>419.02</c:v>
                </c:pt>
                <c:pt idx="511">
                  <c:v>411.61</c:v>
                </c:pt>
                <c:pt idx="512">
                  <c:v>407.6</c:v>
                </c:pt>
                <c:pt idx="513">
                  <c:v>402.17</c:v>
                </c:pt>
                <c:pt idx="514">
                  <c:v>401.57</c:v>
                </c:pt>
                <c:pt idx="515">
                  <c:v>401.57</c:v>
                </c:pt>
                <c:pt idx="516">
                  <c:v>399.95</c:v>
                </c:pt>
                <c:pt idx="517">
                  <c:v>397.14</c:v>
                </c:pt>
                <c:pt idx="518">
                  <c:v>395.64</c:v>
                </c:pt>
                <c:pt idx="519">
                  <c:v>395.27</c:v>
                </c:pt>
                <c:pt idx="520">
                  <c:v>388.93</c:v>
                </c:pt>
                <c:pt idx="521">
                  <c:v>387.29</c:v>
                </c:pt>
                <c:pt idx="522">
                  <c:v>385.86</c:v>
                </c:pt>
                <c:pt idx="523">
                  <c:v>366.66</c:v>
                </c:pt>
                <c:pt idx="524">
                  <c:v>366.34</c:v>
                </c:pt>
                <c:pt idx="525">
                  <c:v>359.59</c:v>
                </c:pt>
                <c:pt idx="526">
                  <c:v>358.74</c:v>
                </c:pt>
                <c:pt idx="527">
                  <c:v>356.75</c:v>
                </c:pt>
                <c:pt idx="528">
                  <c:v>353.58</c:v>
                </c:pt>
                <c:pt idx="529">
                  <c:v>349.6</c:v>
                </c:pt>
                <c:pt idx="530">
                  <c:v>349.26</c:v>
                </c:pt>
                <c:pt idx="531">
                  <c:v>346.76</c:v>
                </c:pt>
                <c:pt idx="532">
                  <c:v>344.69</c:v>
                </c:pt>
                <c:pt idx="533">
                  <c:v>344.61</c:v>
                </c:pt>
                <c:pt idx="534">
                  <c:v>336.98</c:v>
                </c:pt>
                <c:pt idx="535">
                  <c:v>336</c:v>
                </c:pt>
                <c:pt idx="536">
                  <c:v>335.83</c:v>
                </c:pt>
                <c:pt idx="537">
                  <c:v>328.59</c:v>
                </c:pt>
                <c:pt idx="538">
                  <c:v>325.89</c:v>
                </c:pt>
                <c:pt idx="539">
                  <c:v>323.67</c:v>
                </c:pt>
                <c:pt idx="540">
                  <c:v>322.3</c:v>
                </c:pt>
                <c:pt idx="541">
                  <c:v>320.70999999999998</c:v>
                </c:pt>
                <c:pt idx="542">
                  <c:v>319.48</c:v>
                </c:pt>
                <c:pt idx="543">
                  <c:v>311.25</c:v>
                </c:pt>
                <c:pt idx="544">
                  <c:v>309.10000000000002</c:v>
                </c:pt>
                <c:pt idx="545">
                  <c:v>309.10000000000002</c:v>
                </c:pt>
                <c:pt idx="546">
                  <c:v>309.10000000000002</c:v>
                </c:pt>
                <c:pt idx="547">
                  <c:v>308.38</c:v>
                </c:pt>
                <c:pt idx="548">
                  <c:v>307.93</c:v>
                </c:pt>
                <c:pt idx="549">
                  <c:v>307.89</c:v>
                </c:pt>
                <c:pt idx="550">
                  <c:v>305.67</c:v>
                </c:pt>
                <c:pt idx="551">
                  <c:v>305.25</c:v>
                </c:pt>
                <c:pt idx="552">
                  <c:v>279.36</c:v>
                </c:pt>
                <c:pt idx="553">
                  <c:v>278.22000000000003</c:v>
                </c:pt>
                <c:pt idx="554">
                  <c:v>277.44</c:v>
                </c:pt>
                <c:pt idx="555">
                  <c:v>277.04000000000002</c:v>
                </c:pt>
                <c:pt idx="556">
                  <c:v>273.29000000000002</c:v>
                </c:pt>
                <c:pt idx="557">
                  <c:v>272.5</c:v>
                </c:pt>
                <c:pt idx="558">
                  <c:v>268.74</c:v>
                </c:pt>
                <c:pt idx="559">
                  <c:v>262.16000000000003</c:v>
                </c:pt>
                <c:pt idx="560">
                  <c:v>257.14999999999998</c:v>
                </c:pt>
                <c:pt idx="561">
                  <c:v>254.34</c:v>
                </c:pt>
                <c:pt idx="562">
                  <c:v>254.34</c:v>
                </c:pt>
                <c:pt idx="563">
                  <c:v>245.78</c:v>
                </c:pt>
                <c:pt idx="564">
                  <c:v>245.78</c:v>
                </c:pt>
                <c:pt idx="565">
                  <c:v>245.61</c:v>
                </c:pt>
                <c:pt idx="566">
                  <c:v>244.28</c:v>
                </c:pt>
                <c:pt idx="567">
                  <c:v>244.28</c:v>
                </c:pt>
                <c:pt idx="568">
                  <c:v>242.26</c:v>
                </c:pt>
                <c:pt idx="569">
                  <c:v>237.14</c:v>
                </c:pt>
                <c:pt idx="570">
                  <c:v>231.36</c:v>
                </c:pt>
                <c:pt idx="571">
                  <c:v>226.41</c:v>
                </c:pt>
                <c:pt idx="572">
                  <c:v>222.97</c:v>
                </c:pt>
                <c:pt idx="573">
                  <c:v>222.97</c:v>
                </c:pt>
                <c:pt idx="574">
                  <c:v>214.33</c:v>
                </c:pt>
                <c:pt idx="575">
                  <c:v>211.33</c:v>
                </c:pt>
                <c:pt idx="576">
                  <c:v>209.92</c:v>
                </c:pt>
                <c:pt idx="577">
                  <c:v>208.06</c:v>
                </c:pt>
                <c:pt idx="578">
                  <c:v>206.51</c:v>
                </c:pt>
                <c:pt idx="579">
                  <c:v>197.82</c:v>
                </c:pt>
                <c:pt idx="580">
                  <c:v>197.1</c:v>
                </c:pt>
                <c:pt idx="581">
                  <c:v>192.07</c:v>
                </c:pt>
                <c:pt idx="582">
                  <c:v>191.28</c:v>
                </c:pt>
                <c:pt idx="583">
                  <c:v>190.09</c:v>
                </c:pt>
                <c:pt idx="584">
                  <c:v>185.27</c:v>
                </c:pt>
                <c:pt idx="585">
                  <c:v>185.27</c:v>
                </c:pt>
                <c:pt idx="586">
                  <c:v>185.27</c:v>
                </c:pt>
                <c:pt idx="587">
                  <c:v>184.08</c:v>
                </c:pt>
                <c:pt idx="588">
                  <c:v>184.07</c:v>
                </c:pt>
                <c:pt idx="589">
                  <c:v>181.28</c:v>
                </c:pt>
                <c:pt idx="590">
                  <c:v>179.99</c:v>
                </c:pt>
                <c:pt idx="591">
                  <c:v>179.99</c:v>
                </c:pt>
                <c:pt idx="592">
                  <c:v>179.74</c:v>
                </c:pt>
                <c:pt idx="593">
                  <c:v>177.63</c:v>
                </c:pt>
                <c:pt idx="594">
                  <c:v>177.5</c:v>
                </c:pt>
                <c:pt idx="595">
                  <c:v>175</c:v>
                </c:pt>
                <c:pt idx="596">
                  <c:v>174.36</c:v>
                </c:pt>
                <c:pt idx="597">
                  <c:v>171.79</c:v>
                </c:pt>
                <c:pt idx="598">
                  <c:v>168.82</c:v>
                </c:pt>
                <c:pt idx="599">
                  <c:v>168.82</c:v>
                </c:pt>
                <c:pt idx="600">
                  <c:v>168.49</c:v>
                </c:pt>
                <c:pt idx="601">
                  <c:v>166.65</c:v>
                </c:pt>
                <c:pt idx="602">
                  <c:v>158.6</c:v>
                </c:pt>
                <c:pt idx="603">
                  <c:v>158.6</c:v>
                </c:pt>
                <c:pt idx="604">
                  <c:v>158.6</c:v>
                </c:pt>
                <c:pt idx="605">
                  <c:v>157.52000000000001</c:v>
                </c:pt>
                <c:pt idx="606">
                  <c:v>156.27000000000001</c:v>
                </c:pt>
                <c:pt idx="607">
                  <c:v>154.55000000000001</c:v>
                </c:pt>
                <c:pt idx="608">
                  <c:v>154.55000000000001</c:v>
                </c:pt>
                <c:pt idx="609">
                  <c:v>153.37</c:v>
                </c:pt>
                <c:pt idx="610">
                  <c:v>151.36000000000001</c:v>
                </c:pt>
                <c:pt idx="611">
                  <c:v>151.03</c:v>
                </c:pt>
                <c:pt idx="612">
                  <c:v>151.03</c:v>
                </c:pt>
                <c:pt idx="613">
                  <c:v>151.03</c:v>
                </c:pt>
                <c:pt idx="614">
                  <c:v>150.68</c:v>
                </c:pt>
                <c:pt idx="615">
                  <c:v>150.54</c:v>
                </c:pt>
                <c:pt idx="616">
                  <c:v>145.02000000000001</c:v>
                </c:pt>
                <c:pt idx="617">
                  <c:v>145.02000000000001</c:v>
                </c:pt>
                <c:pt idx="618">
                  <c:v>145.02000000000001</c:v>
                </c:pt>
                <c:pt idx="619">
                  <c:v>142.51</c:v>
                </c:pt>
                <c:pt idx="620">
                  <c:v>141.15</c:v>
                </c:pt>
                <c:pt idx="621">
                  <c:v>139.68</c:v>
                </c:pt>
                <c:pt idx="622">
                  <c:v>135.12</c:v>
                </c:pt>
                <c:pt idx="623">
                  <c:v>133.96</c:v>
                </c:pt>
                <c:pt idx="624">
                  <c:v>125.71</c:v>
                </c:pt>
                <c:pt idx="625">
                  <c:v>125.23</c:v>
                </c:pt>
                <c:pt idx="626">
                  <c:v>124.43</c:v>
                </c:pt>
                <c:pt idx="627">
                  <c:v>124.33</c:v>
                </c:pt>
                <c:pt idx="628">
                  <c:v>123.68</c:v>
                </c:pt>
                <c:pt idx="629">
                  <c:v>123.68</c:v>
                </c:pt>
                <c:pt idx="630">
                  <c:v>122.89</c:v>
                </c:pt>
                <c:pt idx="631">
                  <c:v>122.89</c:v>
                </c:pt>
                <c:pt idx="632">
                  <c:v>121.13</c:v>
                </c:pt>
                <c:pt idx="633">
                  <c:v>114.52</c:v>
                </c:pt>
                <c:pt idx="634">
                  <c:v>114.46</c:v>
                </c:pt>
                <c:pt idx="635">
                  <c:v>114.36</c:v>
                </c:pt>
                <c:pt idx="636">
                  <c:v>114.36</c:v>
                </c:pt>
                <c:pt idx="637">
                  <c:v>112.01</c:v>
                </c:pt>
                <c:pt idx="638">
                  <c:v>112.01</c:v>
                </c:pt>
                <c:pt idx="639">
                  <c:v>111.12</c:v>
                </c:pt>
                <c:pt idx="640">
                  <c:v>110.79</c:v>
                </c:pt>
                <c:pt idx="641">
                  <c:v>109.53</c:v>
                </c:pt>
                <c:pt idx="642">
                  <c:v>98.91</c:v>
                </c:pt>
                <c:pt idx="643">
                  <c:v>98.73</c:v>
                </c:pt>
                <c:pt idx="644">
                  <c:v>96.59</c:v>
                </c:pt>
                <c:pt idx="645">
                  <c:v>94.03</c:v>
                </c:pt>
                <c:pt idx="646">
                  <c:v>86.31</c:v>
                </c:pt>
              </c:numCache>
            </c:numRef>
          </c:val>
          <c:extLst>
            <c:ext xmlns:c16="http://schemas.microsoft.com/office/drawing/2014/chart" uri="{C3380CC4-5D6E-409C-BE32-E72D297353CC}">
              <c16:uniqueId val="{00000000-1FEB-444D-9D48-A3E0D87D1EEA}"/>
            </c:ext>
          </c:extLst>
        </c:ser>
        <c:dLbls>
          <c:showLegendKey val="0"/>
          <c:showVal val="0"/>
          <c:showCatName val="0"/>
          <c:showSerName val="0"/>
          <c:showPercent val="0"/>
          <c:showBubbleSize val="0"/>
        </c:dLbls>
        <c:gapWidth val="247"/>
        <c:axId val="1433974735"/>
        <c:axId val="2078850143"/>
      </c:barChart>
      <c:lineChart>
        <c:grouping val="standard"/>
        <c:varyColors val="0"/>
        <c:ser>
          <c:idx val="1"/>
          <c:order val="1"/>
          <c:tx>
            <c:strRef>
              <c:f>Data!$L$3</c:f>
              <c:strCache>
                <c:ptCount val="1"/>
                <c:pt idx="0">
                  <c:v>Employee Contribution</c:v>
                </c:pt>
              </c:strCache>
            </c:strRef>
          </c:tx>
          <c:spPr>
            <a:ln w="28575" cap="rnd">
              <a:solidFill>
                <a:schemeClr val="accent2"/>
              </a:solidFill>
              <a:round/>
            </a:ln>
            <a:effectLst/>
          </c:spPr>
          <c:marker>
            <c:symbol val="none"/>
          </c:marker>
          <c:cat>
            <c:strRef>
              <c:f>Data!$J$4:$J$650</c:f>
              <c:strCache>
                <c:ptCount val="647"/>
                <c:pt idx="0">
                  <c:v>EDUARDO HIRNANDIZ</c:v>
                </c:pt>
                <c:pt idx="1">
                  <c:v>GREER WATTS</c:v>
                </c:pt>
                <c:pt idx="2">
                  <c:v>ROBERT SLECIM</c:v>
                </c:pt>
                <c:pt idx="3">
                  <c:v>JEFFREY MCCILLEIGH</c:v>
                </c:pt>
                <c:pt idx="4">
                  <c:v>WILLIAM BICKIR</c:v>
                </c:pt>
                <c:pt idx="5">
                  <c:v>JASON GALL</c:v>
                </c:pt>
                <c:pt idx="6">
                  <c:v>JAMES PHALLAPS</c:v>
                </c:pt>
                <c:pt idx="7">
                  <c:v>RONALD KIMPIRT</c:v>
                </c:pt>
                <c:pt idx="8">
                  <c:v>THOEUNG SIN</c:v>
                </c:pt>
                <c:pt idx="9">
                  <c:v>MICHAEL IDWERDS</c:v>
                </c:pt>
                <c:pt idx="10">
                  <c:v>DAVID RATEJCZEK</c:v>
                </c:pt>
                <c:pt idx="11">
                  <c:v>CHARLES RACHTIR</c:v>
                </c:pt>
                <c:pt idx="12">
                  <c:v>BRYAN MESHBIQN</c:v>
                </c:pt>
                <c:pt idx="13">
                  <c:v>ROGER BEQIAAL</c:v>
                </c:pt>
                <c:pt idx="14">
                  <c:v>SHALAN HERVIY</c:v>
                </c:pt>
                <c:pt idx="15">
                  <c:v>ELADIO NINIZ</c:v>
                </c:pt>
                <c:pt idx="16">
                  <c:v>KEVIN DIAST</c:v>
                </c:pt>
                <c:pt idx="17">
                  <c:v>RUSSELL RIID</c:v>
                </c:pt>
                <c:pt idx="18">
                  <c:v>JOSEPH WANEGREDZKI</c:v>
                </c:pt>
                <c:pt idx="19">
                  <c:v>ALAIN RAEIX</c:v>
                </c:pt>
                <c:pt idx="20">
                  <c:v>MICHAEL JEHNSEN</c:v>
                </c:pt>
                <c:pt idx="21">
                  <c:v>JAMES HERIMSKI</c:v>
                </c:pt>
                <c:pt idx="22">
                  <c:v>RANDY FIRGIRSEN</c:v>
                </c:pt>
                <c:pt idx="23">
                  <c:v>JAMES HERPIR</c:v>
                </c:pt>
                <c:pt idx="24">
                  <c:v>EDGAR SANTANNA</c:v>
                </c:pt>
                <c:pt idx="25">
                  <c:v>SCOTT PECKIR</c:v>
                </c:pt>
                <c:pt idx="26">
                  <c:v>DOUGLAS WHATILIY</c:v>
                </c:pt>
                <c:pt idx="27">
                  <c:v>MICHAEL KILLIY</c:v>
                </c:pt>
                <c:pt idx="28">
                  <c:v>YUNIER MERTANIZ</c:v>
                </c:pt>
                <c:pt idx="29">
                  <c:v>DAVID BINNUIS</c:v>
                </c:pt>
                <c:pt idx="30">
                  <c:v>MARK RACHMAN</c:v>
                </c:pt>
                <c:pt idx="31">
                  <c:v>RODOLFO GISAIRRIZ</c:v>
                </c:pt>
                <c:pt idx="32">
                  <c:v>ROGELIO ERRIOLA</c:v>
                </c:pt>
                <c:pt idx="33">
                  <c:v>ANTONIO BLANCO</c:v>
                </c:pt>
                <c:pt idx="34">
                  <c:v>JUSTINO RIVIRA</c:v>
                </c:pt>
                <c:pt idx="35">
                  <c:v>FRANCISCO SALCIDO</c:v>
                </c:pt>
                <c:pt idx="36">
                  <c:v>MARTIN ERTAZ</c:v>
                </c:pt>
                <c:pt idx="37">
                  <c:v>CHRISTOPHER CADEM</c:v>
                </c:pt>
                <c:pt idx="38">
                  <c:v>ERIC CEWDIN</c:v>
                </c:pt>
                <c:pt idx="39">
                  <c:v>CHRISTOPHER STIPHINSEN</c:v>
                </c:pt>
                <c:pt idx="40">
                  <c:v>RICHIE LEZZER</c:v>
                </c:pt>
                <c:pt idx="41">
                  <c:v>DANIEL STANSEN</c:v>
                </c:pt>
                <c:pt idx="42">
                  <c:v>MICHAEL GEBLE</c:v>
                </c:pt>
                <c:pt idx="43">
                  <c:v>JOSEPH MESEN</c:v>
                </c:pt>
                <c:pt idx="44">
                  <c:v>KEITH MEIRIIH</c:v>
                </c:pt>
                <c:pt idx="45">
                  <c:v>JAMES CHANDLIR</c:v>
                </c:pt>
                <c:pt idx="46">
                  <c:v>JOHN SNYDIR</c:v>
                </c:pt>
                <c:pt idx="47">
                  <c:v>DORAN ANDIRSEN</c:v>
                </c:pt>
                <c:pt idx="48">
                  <c:v>JAMES BRADFERD</c:v>
                </c:pt>
                <c:pt idx="49">
                  <c:v>JOHN BIADLE</c:v>
                </c:pt>
                <c:pt idx="50">
                  <c:v>JEFFREY LEBILLE</c:v>
                </c:pt>
                <c:pt idx="51">
                  <c:v>CHRISTOPHER SMATH</c:v>
                </c:pt>
                <c:pt idx="52">
                  <c:v>CLAUDE HAVINIR</c:v>
                </c:pt>
                <c:pt idx="53">
                  <c:v>TIMOTHY CERDWILL</c:v>
                </c:pt>
                <c:pt idx="54">
                  <c:v>MAURICIO VIVES</c:v>
                </c:pt>
                <c:pt idx="55">
                  <c:v>JOHN STEMPFL</c:v>
                </c:pt>
                <c:pt idx="56">
                  <c:v>GREGORY TREY</c:v>
                </c:pt>
                <c:pt idx="57">
                  <c:v>NOEL BILGRAVE</c:v>
                </c:pt>
                <c:pt idx="58">
                  <c:v>ANTHONY CIOSER</c:v>
                </c:pt>
                <c:pt idx="59">
                  <c:v>BRIAN GOFFNIY</c:v>
                </c:pt>
                <c:pt idx="60">
                  <c:v>JAMES SKILTEN</c:v>
                </c:pt>
                <c:pt idx="61">
                  <c:v>DOMINIQUE FRANCAS</c:v>
                </c:pt>
                <c:pt idx="62">
                  <c:v>TERRY TEMKANS</c:v>
                </c:pt>
                <c:pt idx="63">
                  <c:v>ORLANDA BRAYLECK</c:v>
                </c:pt>
                <c:pt idx="64">
                  <c:v>ALAIN FALAATREILT</c:v>
                </c:pt>
                <c:pt idx="65">
                  <c:v>ADAM SWANGIR</c:v>
                </c:pt>
                <c:pt idx="66">
                  <c:v>ERIC HIGDEHL</c:v>
                </c:pt>
                <c:pt idx="67">
                  <c:v>STEPHANE GEIDIT</c:v>
                </c:pt>
                <c:pt idx="68">
                  <c:v>GERARD BILL</c:v>
                </c:pt>
                <c:pt idx="69">
                  <c:v>CHARLES DIDLIY</c:v>
                </c:pt>
                <c:pt idx="70">
                  <c:v>CHRISTOPHER BEALIY</c:v>
                </c:pt>
                <c:pt idx="71">
                  <c:v>FRANCIS WIBIR</c:v>
                </c:pt>
                <c:pt idx="72">
                  <c:v>ROBERT ALCERO</c:v>
                </c:pt>
                <c:pt idx="73">
                  <c:v>MATTHEW LIABINGISH</c:v>
                </c:pt>
                <c:pt idx="74">
                  <c:v>SCOTT IALANDIR</c:v>
                </c:pt>
                <c:pt idx="75">
                  <c:v>BRIAN HINTSMAN</c:v>
                </c:pt>
                <c:pt idx="76">
                  <c:v>BRETT CHIQCH</c:v>
                </c:pt>
                <c:pt idx="77">
                  <c:v>WAYNE IRACKSEN</c:v>
                </c:pt>
                <c:pt idx="78">
                  <c:v>CARLOS PIRIZ</c:v>
                </c:pt>
                <c:pt idx="79">
                  <c:v>WILLIAM WANSIMANN</c:v>
                </c:pt>
                <c:pt idx="80">
                  <c:v>RICHARD CERRESCO</c:v>
                </c:pt>
                <c:pt idx="81">
                  <c:v>THOMAS REPIR</c:v>
                </c:pt>
                <c:pt idx="82">
                  <c:v>FRANK SALVA</c:v>
                </c:pt>
                <c:pt idx="83">
                  <c:v>BRYAN VEIGHN</c:v>
                </c:pt>
                <c:pt idx="84">
                  <c:v>SHAWN GERTEN</c:v>
                </c:pt>
                <c:pt idx="85">
                  <c:v>MARC PLANTE</c:v>
                </c:pt>
                <c:pt idx="86">
                  <c:v>JAY SIMRILD</c:v>
                </c:pt>
                <c:pt idx="87">
                  <c:v>GARY GRUINHEW</c:v>
                </c:pt>
                <c:pt idx="88">
                  <c:v>DWANE IRACKSEN</c:v>
                </c:pt>
                <c:pt idx="89">
                  <c:v>MICHAEL HIGHIS</c:v>
                </c:pt>
                <c:pt idx="90">
                  <c:v>ALAN ESTIR</c:v>
                </c:pt>
                <c:pt idx="91">
                  <c:v>HEYWARD PIORSEN</c:v>
                </c:pt>
                <c:pt idx="92">
                  <c:v>FRANK LICADO</c:v>
                </c:pt>
                <c:pt idx="93">
                  <c:v>DANN WALTIRS</c:v>
                </c:pt>
                <c:pt idx="94">
                  <c:v>JAMASON STANLIY</c:v>
                </c:pt>
                <c:pt idx="95">
                  <c:v>SHAUN RALIY</c:v>
                </c:pt>
                <c:pt idx="96">
                  <c:v>HOWARD WALLAEMS</c:v>
                </c:pt>
                <c:pt idx="97">
                  <c:v>TIMOTHY CRIOMIR</c:v>
                </c:pt>
                <c:pt idx="98">
                  <c:v>GREGORY PERSENS</c:v>
                </c:pt>
                <c:pt idx="99">
                  <c:v>CHRISTOPHER HIWATT</c:v>
                </c:pt>
                <c:pt idx="100">
                  <c:v>SCOTT ZALESAN</c:v>
                </c:pt>
                <c:pt idx="101">
                  <c:v>MICHAEL ZAECEMA</c:v>
                </c:pt>
                <c:pt idx="102">
                  <c:v>DUANE LICES</c:v>
                </c:pt>
                <c:pt idx="103">
                  <c:v>ROBERTO MINDIZ</c:v>
                </c:pt>
                <c:pt idx="104">
                  <c:v>LUC CESTENGIAY</c:v>
                </c:pt>
                <c:pt idx="105">
                  <c:v>STEVEN HIMPIL</c:v>
                </c:pt>
                <c:pt idx="106">
                  <c:v>RICHARD MANDIVALLE</c:v>
                </c:pt>
                <c:pt idx="107">
                  <c:v>ALAN MESSAE</c:v>
                </c:pt>
                <c:pt idx="108">
                  <c:v>JOHN MADASEN</c:v>
                </c:pt>
                <c:pt idx="109">
                  <c:v>MICHAEL GENZALIS</c:v>
                </c:pt>
                <c:pt idx="110">
                  <c:v>KEN REBIRTSEN</c:v>
                </c:pt>
                <c:pt idx="111">
                  <c:v>MICHAEL SHAMKO</c:v>
                </c:pt>
                <c:pt idx="112">
                  <c:v>FRANK CIVATILLA</c:v>
                </c:pt>
                <c:pt idx="113">
                  <c:v>ADRIEN LEBBE</c:v>
                </c:pt>
                <c:pt idx="114">
                  <c:v>DONALD CRETTY</c:v>
                </c:pt>
                <c:pt idx="115">
                  <c:v>JUAN GISAIRRIZ</c:v>
                </c:pt>
                <c:pt idx="116">
                  <c:v>SHAWN GIFFIY</c:v>
                </c:pt>
                <c:pt idx="117">
                  <c:v>SALVADOR QITZADA</c:v>
                </c:pt>
                <c:pt idx="118">
                  <c:v>ANTHONY CRAVIY</c:v>
                </c:pt>
                <c:pt idx="119">
                  <c:v>JACK ZANGIR</c:v>
                </c:pt>
                <c:pt idx="120">
                  <c:v>BRYAN CELIS</c:v>
                </c:pt>
                <c:pt idx="121">
                  <c:v>CHARLES NIVIR</c:v>
                </c:pt>
                <c:pt idx="122">
                  <c:v>JOSE MATA</c:v>
                </c:pt>
                <c:pt idx="123">
                  <c:v>JOHN PRACE</c:v>
                </c:pt>
                <c:pt idx="124">
                  <c:v>DAAMON BLECK</c:v>
                </c:pt>
                <c:pt idx="125">
                  <c:v>STEVEN WEMBELDT</c:v>
                </c:pt>
                <c:pt idx="126">
                  <c:v>CHRISTOPHER ABERRA</c:v>
                </c:pt>
                <c:pt idx="127">
                  <c:v>MARK CELLAIR</c:v>
                </c:pt>
                <c:pt idx="128">
                  <c:v>TERRY MEERE</c:v>
                </c:pt>
                <c:pt idx="129">
                  <c:v>RONALD BIOCH</c:v>
                </c:pt>
                <c:pt idx="130">
                  <c:v>TAIWAN ADEMS</c:v>
                </c:pt>
                <c:pt idx="131">
                  <c:v>SHAUN WALLAEMS</c:v>
                </c:pt>
                <c:pt idx="132">
                  <c:v>BRIAN HERVIY</c:v>
                </c:pt>
                <c:pt idx="133">
                  <c:v>MERRILL MESS</c:v>
                </c:pt>
                <c:pt idx="134">
                  <c:v>SHANNON SANGIR</c:v>
                </c:pt>
                <c:pt idx="135">
                  <c:v>ALFRED WEMECK</c:v>
                </c:pt>
                <c:pt idx="136">
                  <c:v>NORMAN EIGILLO</c:v>
                </c:pt>
                <c:pt idx="137">
                  <c:v>DAVID GRANGIR</c:v>
                </c:pt>
                <c:pt idx="138">
                  <c:v>GLENN CYGANAK</c:v>
                </c:pt>
                <c:pt idx="139">
                  <c:v>HARLEY NILSEN</c:v>
                </c:pt>
                <c:pt idx="140">
                  <c:v>ALAIN HINRI</c:v>
                </c:pt>
                <c:pt idx="141">
                  <c:v>JERREL DEANE</c:v>
                </c:pt>
                <c:pt idx="142">
                  <c:v>CARLOS ERTIGA</c:v>
                </c:pt>
                <c:pt idx="143">
                  <c:v>CARLOS REMARIZ</c:v>
                </c:pt>
                <c:pt idx="144">
                  <c:v>SHAMON IIBANKS</c:v>
                </c:pt>
                <c:pt idx="145">
                  <c:v>DANIEL ADEMO</c:v>
                </c:pt>
                <c:pt idx="146">
                  <c:v>TERRY ATKANS</c:v>
                </c:pt>
                <c:pt idx="147">
                  <c:v>KENNETH VAN HUILE</c:v>
                </c:pt>
                <c:pt idx="148">
                  <c:v>DANIEL CEEPIR</c:v>
                </c:pt>
                <c:pt idx="149">
                  <c:v>MICHAEL BEYD</c:v>
                </c:pt>
                <c:pt idx="150">
                  <c:v>PATRICK FLERIS</c:v>
                </c:pt>
                <c:pt idx="151">
                  <c:v>REYMUNDO PIRIZ</c:v>
                </c:pt>
                <c:pt idx="152">
                  <c:v>KURT BIRTREM</c:v>
                </c:pt>
                <c:pt idx="153">
                  <c:v>DAVID REWAT</c:v>
                </c:pt>
                <c:pt idx="154">
                  <c:v>DENNIS WEMECK</c:v>
                </c:pt>
                <c:pt idx="155">
                  <c:v>CHRISTOPHER HELT</c:v>
                </c:pt>
                <c:pt idx="156">
                  <c:v>MICHAEL WALSH</c:v>
                </c:pt>
                <c:pt idx="157">
                  <c:v>JEFFERY SPIID</c:v>
                </c:pt>
                <c:pt idx="158">
                  <c:v>MICHAEL HALL</c:v>
                </c:pt>
                <c:pt idx="159">
                  <c:v>DAVID STIGALL</c:v>
                </c:pt>
                <c:pt idx="160">
                  <c:v>RONALD FLIICHIR</c:v>
                </c:pt>
                <c:pt idx="161">
                  <c:v>GK LATHEM</c:v>
                </c:pt>
                <c:pt idx="162">
                  <c:v>BRANT BERANSKI</c:v>
                </c:pt>
                <c:pt idx="163">
                  <c:v>KYLE ADEMS</c:v>
                </c:pt>
                <c:pt idx="164">
                  <c:v>DEAN IQINICK</c:v>
                </c:pt>
                <c:pt idx="165">
                  <c:v>EUGENE NERETSKY</c:v>
                </c:pt>
                <c:pt idx="166">
                  <c:v>THOMAS BRAGHT</c:v>
                </c:pt>
                <c:pt idx="167">
                  <c:v>MARK TREISMAN</c:v>
                </c:pt>
                <c:pt idx="168">
                  <c:v>OSCAR GENZALIZ</c:v>
                </c:pt>
                <c:pt idx="169">
                  <c:v>CHRIS ASHEM</c:v>
                </c:pt>
                <c:pt idx="170">
                  <c:v>ULYSSES RIAD</c:v>
                </c:pt>
                <c:pt idx="171">
                  <c:v>AARON GREP</c:v>
                </c:pt>
                <c:pt idx="172">
                  <c:v>JOEL LERSIN</c:v>
                </c:pt>
                <c:pt idx="173">
                  <c:v>KENNETH RACHERDSEN</c:v>
                </c:pt>
                <c:pt idx="174">
                  <c:v>SOUK VANNESEP</c:v>
                </c:pt>
                <c:pt idx="175">
                  <c:v>BRIAN MERCHANT</c:v>
                </c:pt>
                <c:pt idx="176">
                  <c:v>DARRYL MINGAN</c:v>
                </c:pt>
                <c:pt idx="177">
                  <c:v>EDWARDO GENZALIZ</c:v>
                </c:pt>
                <c:pt idx="178">
                  <c:v>MARK PATTIRSEN</c:v>
                </c:pt>
                <c:pt idx="179">
                  <c:v>JOHN BECHMAN</c:v>
                </c:pt>
                <c:pt idx="180">
                  <c:v>WAYNE MANTEVANI</c:v>
                </c:pt>
                <c:pt idx="181">
                  <c:v>BRUCE BIQSBY</c:v>
                </c:pt>
                <c:pt idx="182">
                  <c:v>JOHN CEMPBILL</c:v>
                </c:pt>
                <c:pt idx="183">
                  <c:v>ALAN BIQGISS</c:v>
                </c:pt>
                <c:pt idx="184">
                  <c:v>WILLIAM CELIMAN</c:v>
                </c:pt>
                <c:pt idx="185">
                  <c:v>TIMOTHY TIRRY</c:v>
                </c:pt>
                <c:pt idx="186">
                  <c:v>BILLY MCFIRRAN</c:v>
                </c:pt>
                <c:pt idx="187">
                  <c:v>ADAMS REBIRTS</c:v>
                </c:pt>
                <c:pt idx="188">
                  <c:v>JOSEPH DAVAS</c:v>
                </c:pt>
                <c:pt idx="189">
                  <c:v>STEVEN MCDENALD</c:v>
                </c:pt>
                <c:pt idx="190">
                  <c:v>KERRY PHILPS</c:v>
                </c:pt>
                <c:pt idx="191">
                  <c:v>RICHARD GERRA</c:v>
                </c:pt>
                <c:pt idx="192">
                  <c:v>JOHN SADEWSKI</c:v>
                </c:pt>
                <c:pt idx="193">
                  <c:v>SAMUEL BLEKE JR</c:v>
                </c:pt>
                <c:pt idx="194">
                  <c:v>CHRISTOPHER EGREMENTE</c:v>
                </c:pt>
                <c:pt idx="195">
                  <c:v>ANDRE DALLEARE</c:v>
                </c:pt>
                <c:pt idx="196">
                  <c:v>SYLVAIN BLEAS</c:v>
                </c:pt>
                <c:pt idx="197">
                  <c:v>JEFFREY TALIY</c:v>
                </c:pt>
                <c:pt idx="198">
                  <c:v>LUIS REMARIZ</c:v>
                </c:pt>
                <c:pt idx="199">
                  <c:v>CHRISTOPHER HERVIY</c:v>
                </c:pt>
                <c:pt idx="200">
                  <c:v>JOSEPH GEISHRO</c:v>
                </c:pt>
                <c:pt idx="201">
                  <c:v>FRANK MIDANA</c:v>
                </c:pt>
                <c:pt idx="202">
                  <c:v>ANTHONY KNEIR</c:v>
                </c:pt>
                <c:pt idx="203">
                  <c:v>ROBERT GAY</c:v>
                </c:pt>
                <c:pt idx="204">
                  <c:v>GILLES THABEILT</c:v>
                </c:pt>
                <c:pt idx="205">
                  <c:v>MICHAEL CHEWRAMEETEO</c:v>
                </c:pt>
                <c:pt idx="206">
                  <c:v>MICKEY WISTBROEK</c:v>
                </c:pt>
                <c:pt idx="207">
                  <c:v>TOMMIE THEMES</c:v>
                </c:pt>
                <c:pt idx="208">
                  <c:v>DOMINIC REIRSIOU</c:v>
                </c:pt>
                <c:pt idx="209">
                  <c:v>MICHAEL DALIO</c:v>
                </c:pt>
                <c:pt idx="210">
                  <c:v>ROBERT GERRUIS</c:v>
                </c:pt>
                <c:pt idx="211">
                  <c:v>ADRIAN BECKMAN</c:v>
                </c:pt>
                <c:pt idx="212">
                  <c:v>ROBERT ETEVAC</c:v>
                </c:pt>
                <c:pt idx="213">
                  <c:v>CESAR RESALIS</c:v>
                </c:pt>
                <c:pt idx="214">
                  <c:v>ROGER SHAILDS</c:v>
                </c:pt>
                <c:pt idx="215">
                  <c:v>SEAN PHALLAPS</c:v>
                </c:pt>
                <c:pt idx="216">
                  <c:v>CHRISTOPHER CALLINBIRGIR</c:v>
                </c:pt>
                <c:pt idx="217">
                  <c:v>TIMOTHY FLANEGAN</c:v>
                </c:pt>
                <c:pt idx="218">
                  <c:v>JERRY HICKLIBIRRY</c:v>
                </c:pt>
                <c:pt idx="219">
                  <c:v>THEODORE LYNN</c:v>
                </c:pt>
                <c:pt idx="220">
                  <c:v>JAMIE SAMEN</c:v>
                </c:pt>
                <c:pt idx="221">
                  <c:v>DAVID BILL</c:v>
                </c:pt>
                <c:pt idx="222">
                  <c:v>KURT BIHRINS</c:v>
                </c:pt>
                <c:pt idx="223">
                  <c:v>TODD RELIT</c:v>
                </c:pt>
                <c:pt idx="224">
                  <c:v>DAVID WALLS</c:v>
                </c:pt>
                <c:pt idx="225">
                  <c:v>WENDELL STEY</c:v>
                </c:pt>
                <c:pt idx="226">
                  <c:v>JOHN MATTANGLY</c:v>
                </c:pt>
                <c:pt idx="227">
                  <c:v>ADAM KRIZILL</c:v>
                </c:pt>
                <c:pt idx="228">
                  <c:v>LUC SEREILT</c:v>
                </c:pt>
                <c:pt idx="229">
                  <c:v>JAMES PERTIR</c:v>
                </c:pt>
                <c:pt idx="230">
                  <c:v>EDWARD HANDLE</c:v>
                </c:pt>
                <c:pt idx="231">
                  <c:v>TERRANCE HERRAS</c:v>
                </c:pt>
                <c:pt idx="232">
                  <c:v>WARREN VANBIRKARK AII</c:v>
                </c:pt>
                <c:pt idx="233">
                  <c:v>CARROLL ELIORY</c:v>
                </c:pt>
                <c:pt idx="234">
                  <c:v>RUSSELL MEERE</c:v>
                </c:pt>
                <c:pt idx="235">
                  <c:v>KENNETH BEKKA</c:v>
                </c:pt>
                <c:pt idx="236">
                  <c:v>MICHAEL WHATFAILD</c:v>
                </c:pt>
                <c:pt idx="237">
                  <c:v>JAMES UIQACH</c:v>
                </c:pt>
                <c:pt idx="238">
                  <c:v>EDISON GERCAA</c:v>
                </c:pt>
                <c:pt idx="239">
                  <c:v>SHANNON GRUIN</c:v>
                </c:pt>
                <c:pt idx="240">
                  <c:v>JOHN BLANTEN</c:v>
                </c:pt>
                <c:pt idx="241">
                  <c:v>DANNY BLANCHIT</c:v>
                </c:pt>
                <c:pt idx="242">
                  <c:v>COLE HANKSEN</c:v>
                </c:pt>
                <c:pt idx="243">
                  <c:v>KEVIN DEGIE</c:v>
                </c:pt>
                <c:pt idx="244">
                  <c:v>JAMES MESEN</c:v>
                </c:pt>
                <c:pt idx="245">
                  <c:v>WILLIAM PATT</c:v>
                </c:pt>
                <c:pt idx="246">
                  <c:v>MICHAEL VILESQITZ</c:v>
                </c:pt>
                <c:pt idx="247">
                  <c:v>DANIEL RESS</c:v>
                </c:pt>
                <c:pt idx="248">
                  <c:v>MARK GINNEN</c:v>
                </c:pt>
                <c:pt idx="249">
                  <c:v>STEVEN CIQILO</c:v>
                </c:pt>
                <c:pt idx="250">
                  <c:v>RODNEY PISMAN</c:v>
                </c:pt>
                <c:pt idx="251">
                  <c:v>DONALD SHEW</c:v>
                </c:pt>
                <c:pt idx="252">
                  <c:v>JOSE CHAVIZ</c:v>
                </c:pt>
                <c:pt idx="253">
                  <c:v>KEVIN PITIRSEN</c:v>
                </c:pt>
                <c:pt idx="254">
                  <c:v>SHANE BEICHERD</c:v>
                </c:pt>
                <c:pt idx="255">
                  <c:v>FRANK REDRAGITZ</c:v>
                </c:pt>
                <c:pt idx="256">
                  <c:v>DANNY SMATH</c:v>
                </c:pt>
                <c:pt idx="257">
                  <c:v>KIRBY PERKIR</c:v>
                </c:pt>
                <c:pt idx="258">
                  <c:v>ANTHONY LEVATO</c:v>
                </c:pt>
                <c:pt idx="259">
                  <c:v>LEROY SMATH JR</c:v>
                </c:pt>
                <c:pt idx="260">
                  <c:v>TODD SMATH</c:v>
                </c:pt>
                <c:pt idx="261">
                  <c:v>ROBERT WINTLAND</c:v>
                </c:pt>
                <c:pt idx="262">
                  <c:v>ANGELO TERRIS</c:v>
                </c:pt>
                <c:pt idx="263">
                  <c:v>JEFFERY HALE</c:v>
                </c:pt>
                <c:pt idx="264">
                  <c:v>ETHAN LLEYD</c:v>
                </c:pt>
                <c:pt idx="265">
                  <c:v>JEFFERY SAMS</c:v>
                </c:pt>
                <c:pt idx="266">
                  <c:v>MICHAEL FASHIR</c:v>
                </c:pt>
                <c:pt idx="267">
                  <c:v>CHAD ZAMMIRMAN</c:v>
                </c:pt>
                <c:pt idx="268">
                  <c:v>JAMES FILLIR</c:v>
                </c:pt>
                <c:pt idx="269">
                  <c:v>DAVID IVIRS</c:v>
                </c:pt>
                <c:pt idx="270">
                  <c:v>JOSEPH GIORGE</c:v>
                </c:pt>
                <c:pt idx="271">
                  <c:v>BRIAN GERLAND</c:v>
                </c:pt>
                <c:pt idx="272">
                  <c:v>BRENT CHIRRY</c:v>
                </c:pt>
                <c:pt idx="273">
                  <c:v>JOSHUA LYNN</c:v>
                </c:pt>
                <c:pt idx="274">
                  <c:v>WILLIAM CANNEN</c:v>
                </c:pt>
                <c:pt idx="275">
                  <c:v>DARIO ESERAO</c:v>
                </c:pt>
                <c:pt idx="276">
                  <c:v>SCOTT MERRAS</c:v>
                </c:pt>
                <c:pt idx="277">
                  <c:v>ALFREDO MERTANIZ</c:v>
                </c:pt>
                <c:pt idx="278">
                  <c:v>WILLIAM HERNADAY</c:v>
                </c:pt>
                <c:pt idx="279">
                  <c:v>RODNEY HANSIN</c:v>
                </c:pt>
                <c:pt idx="280">
                  <c:v>MIKE ERSINEILT</c:v>
                </c:pt>
                <c:pt idx="281">
                  <c:v>SUN HO RA</c:v>
                </c:pt>
                <c:pt idx="282">
                  <c:v>ERIC JATEN</c:v>
                </c:pt>
                <c:pt idx="283">
                  <c:v>RONALD REGES</c:v>
                </c:pt>
                <c:pt idx="284">
                  <c:v>CARLOS ERIVALO</c:v>
                </c:pt>
                <c:pt idx="285">
                  <c:v>JASON NEBLE</c:v>
                </c:pt>
                <c:pt idx="286">
                  <c:v>ROBERT DEMBREWSKI</c:v>
                </c:pt>
                <c:pt idx="287">
                  <c:v>RICARDO ATKANSEN</c:v>
                </c:pt>
                <c:pt idx="288">
                  <c:v>NIEVES GALVAN</c:v>
                </c:pt>
                <c:pt idx="289">
                  <c:v>LEE KALLAO</c:v>
                </c:pt>
                <c:pt idx="290">
                  <c:v>CODY KNEIR</c:v>
                </c:pt>
                <c:pt idx="291">
                  <c:v>SCOTT MIQRILL</c:v>
                </c:pt>
                <c:pt idx="292">
                  <c:v>FRANK FIRGIREN</c:v>
                </c:pt>
                <c:pt idx="293">
                  <c:v>THOMAS JEHNSEN</c:v>
                </c:pt>
                <c:pt idx="294">
                  <c:v>MAURICE WIBB</c:v>
                </c:pt>
                <c:pt idx="295">
                  <c:v>BYRON SLATIN</c:v>
                </c:pt>
                <c:pt idx="296">
                  <c:v>HAROLD NACHELIS</c:v>
                </c:pt>
                <c:pt idx="297">
                  <c:v>STEPHEN TEMADY</c:v>
                </c:pt>
                <c:pt idx="298">
                  <c:v>DAVID GRAGSBY</c:v>
                </c:pt>
                <c:pt idx="299">
                  <c:v>ROBERT BEIQGIRIT</c:v>
                </c:pt>
                <c:pt idx="300">
                  <c:v>MICHAEL LIE</c:v>
                </c:pt>
                <c:pt idx="301">
                  <c:v>CLYDE ILLAS</c:v>
                </c:pt>
                <c:pt idx="302">
                  <c:v>STEVEN SPERKS</c:v>
                </c:pt>
                <c:pt idx="303">
                  <c:v>JEFFREY HINRY</c:v>
                </c:pt>
                <c:pt idx="304">
                  <c:v>HENRY TISTLE</c:v>
                </c:pt>
                <c:pt idx="305">
                  <c:v>GENE ILLAS</c:v>
                </c:pt>
                <c:pt idx="306">
                  <c:v>SEAN TELIR</c:v>
                </c:pt>
                <c:pt idx="307">
                  <c:v>VINCENT FILLIR</c:v>
                </c:pt>
                <c:pt idx="308">
                  <c:v>MARIO DESS</c:v>
                </c:pt>
                <c:pt idx="309">
                  <c:v>MATTHEW DIMEAO</c:v>
                </c:pt>
                <c:pt idx="310">
                  <c:v>THOMAS SCETT</c:v>
                </c:pt>
                <c:pt idx="311">
                  <c:v>ROBERT HELTZ</c:v>
                </c:pt>
                <c:pt idx="312">
                  <c:v>LAZARO ISPANESA</c:v>
                </c:pt>
                <c:pt idx="313">
                  <c:v>WILLIAM RESERAO</c:v>
                </c:pt>
                <c:pt idx="314">
                  <c:v>ROBERT FEWLIR</c:v>
                </c:pt>
                <c:pt idx="315">
                  <c:v>MICHAEL THEMPSEN</c:v>
                </c:pt>
                <c:pt idx="316">
                  <c:v>MICHAEL MALISKI</c:v>
                </c:pt>
                <c:pt idx="317">
                  <c:v>MARTIN BRASSUISE</c:v>
                </c:pt>
                <c:pt idx="318">
                  <c:v>TENNYSON SCETT</c:v>
                </c:pt>
                <c:pt idx="319">
                  <c:v>GERALD LIDY</c:v>
                </c:pt>
                <c:pt idx="320">
                  <c:v>PATRICK CLIMINTS</c:v>
                </c:pt>
                <c:pt idx="321">
                  <c:v>JOHN ZIKEWATZ</c:v>
                </c:pt>
                <c:pt idx="322">
                  <c:v>BRUCE CHRASTINSEN</c:v>
                </c:pt>
                <c:pt idx="323">
                  <c:v>HENRY BROEKS</c:v>
                </c:pt>
                <c:pt idx="324">
                  <c:v>RAYMOND CANALIS</c:v>
                </c:pt>
                <c:pt idx="325">
                  <c:v>VICTOR MENTAIL</c:v>
                </c:pt>
                <c:pt idx="326">
                  <c:v>RICARDO CISER</c:v>
                </c:pt>
                <c:pt idx="327">
                  <c:v>ROBERT SMERT</c:v>
                </c:pt>
                <c:pt idx="328">
                  <c:v>RALPH SHUILIY</c:v>
                </c:pt>
                <c:pt idx="329">
                  <c:v>DEMOND SMATH</c:v>
                </c:pt>
                <c:pt idx="330">
                  <c:v>THOMAS LIOO</c:v>
                </c:pt>
                <c:pt idx="331">
                  <c:v>REJEAN CHEBET</c:v>
                </c:pt>
                <c:pt idx="332">
                  <c:v>REX JECKSEN</c:v>
                </c:pt>
                <c:pt idx="333">
                  <c:v>JASON SPATH</c:v>
                </c:pt>
                <c:pt idx="334">
                  <c:v>PAUL SHIRADAN</c:v>
                </c:pt>
                <c:pt idx="335">
                  <c:v>GUY CERPINTIR</c:v>
                </c:pt>
                <c:pt idx="336">
                  <c:v>DAVID VIRNEZA</c:v>
                </c:pt>
                <c:pt idx="337">
                  <c:v>HAROLD HERVIY</c:v>
                </c:pt>
                <c:pt idx="338">
                  <c:v>RICHARD ALDIRTEN</c:v>
                </c:pt>
                <c:pt idx="339">
                  <c:v>DAVID GISAIRRIZ</c:v>
                </c:pt>
                <c:pt idx="340">
                  <c:v>RAYMOND RAES</c:v>
                </c:pt>
                <c:pt idx="341">
                  <c:v>MARK RIMFILT</c:v>
                </c:pt>
                <c:pt idx="342">
                  <c:v>DAVID THEMES</c:v>
                </c:pt>
                <c:pt idx="343">
                  <c:v>MERLE LEWRINSEN</c:v>
                </c:pt>
                <c:pt idx="344">
                  <c:v>THORN CERRESCO</c:v>
                </c:pt>
                <c:pt idx="345">
                  <c:v>EDWARD MENEHAN</c:v>
                </c:pt>
                <c:pt idx="346">
                  <c:v>CURTIS FRYE</c:v>
                </c:pt>
                <c:pt idx="347">
                  <c:v>JOSEPH VIRDI</c:v>
                </c:pt>
                <c:pt idx="348">
                  <c:v>RONALD SMATH</c:v>
                </c:pt>
                <c:pt idx="349">
                  <c:v>SHANEEL REI</c:v>
                </c:pt>
                <c:pt idx="350">
                  <c:v>ANTHONY STEARS</c:v>
                </c:pt>
                <c:pt idx="351">
                  <c:v>ANDRE MERAN</c:v>
                </c:pt>
                <c:pt idx="352">
                  <c:v>REMI CETE</c:v>
                </c:pt>
                <c:pt idx="353">
                  <c:v>SHAWN SLAVIN</c:v>
                </c:pt>
                <c:pt idx="354">
                  <c:v>JEFFREY DEGIE</c:v>
                </c:pt>
                <c:pt idx="355">
                  <c:v>GREGORY MACHEILS</c:v>
                </c:pt>
                <c:pt idx="356">
                  <c:v>THOMAS CELLAGAN</c:v>
                </c:pt>
                <c:pt idx="357">
                  <c:v>ENRIQUE MISAS</c:v>
                </c:pt>
                <c:pt idx="358">
                  <c:v>TODD KLIAN</c:v>
                </c:pt>
                <c:pt idx="359">
                  <c:v>GEORGE PRACE AII</c:v>
                </c:pt>
                <c:pt idx="360">
                  <c:v>JACK DEYIL</c:v>
                </c:pt>
                <c:pt idx="361">
                  <c:v>BRAD REIDEBIRH</c:v>
                </c:pt>
                <c:pt idx="362">
                  <c:v>ALAIN BLEAS</c:v>
                </c:pt>
                <c:pt idx="363">
                  <c:v>MARK KINDIVACH</c:v>
                </c:pt>
                <c:pt idx="364">
                  <c:v>WILLIAM BERIN</c:v>
                </c:pt>
                <c:pt idx="365">
                  <c:v>DONALD MECK</c:v>
                </c:pt>
                <c:pt idx="366">
                  <c:v>JAMES SCETT</c:v>
                </c:pt>
                <c:pt idx="367">
                  <c:v>JASON BICHKO</c:v>
                </c:pt>
                <c:pt idx="368">
                  <c:v>MICHAEL LANDSIY</c:v>
                </c:pt>
                <c:pt idx="369">
                  <c:v>PETER WIST</c:v>
                </c:pt>
                <c:pt idx="370">
                  <c:v>PETER GRANTHEM</c:v>
                </c:pt>
                <c:pt idx="371">
                  <c:v>ANTONIO JEREMALLO</c:v>
                </c:pt>
                <c:pt idx="372">
                  <c:v>JAMES WALLAEMS</c:v>
                </c:pt>
                <c:pt idx="373">
                  <c:v>FRANKLIN WATKANS</c:v>
                </c:pt>
                <c:pt idx="374">
                  <c:v>DENNIS SIABIL</c:v>
                </c:pt>
                <c:pt idx="375">
                  <c:v>LUIS MERTANIZ</c:v>
                </c:pt>
                <c:pt idx="376">
                  <c:v>TERRELL DINMAN</c:v>
                </c:pt>
                <c:pt idx="377">
                  <c:v>DAMON KAMBALL</c:v>
                </c:pt>
                <c:pt idx="378">
                  <c:v>WALTER TILLES</c:v>
                </c:pt>
                <c:pt idx="379">
                  <c:v>DANIEL LEHRINZ</c:v>
                </c:pt>
                <c:pt idx="380">
                  <c:v>ANTHONY PIDIRSEN</c:v>
                </c:pt>
                <c:pt idx="381">
                  <c:v>STEVEN LANDSIY</c:v>
                </c:pt>
                <c:pt idx="382">
                  <c:v>ALADINO REMES</c:v>
                </c:pt>
                <c:pt idx="383">
                  <c:v>FREDDIE SMATH</c:v>
                </c:pt>
                <c:pt idx="384">
                  <c:v>AARON KILLY AI</c:v>
                </c:pt>
                <c:pt idx="385">
                  <c:v>RICKY WHATE</c:v>
                </c:pt>
                <c:pt idx="386">
                  <c:v>DARBY BRAYBEY JR</c:v>
                </c:pt>
                <c:pt idx="387">
                  <c:v>RANDY CENNIR</c:v>
                </c:pt>
                <c:pt idx="388">
                  <c:v>GARY PIDLANIR</c:v>
                </c:pt>
                <c:pt idx="389">
                  <c:v>GARY BIOICHEANE</c:v>
                </c:pt>
                <c:pt idx="390">
                  <c:v>BRENT ARWAN</c:v>
                </c:pt>
                <c:pt idx="391">
                  <c:v>CARLOS VESQITZ</c:v>
                </c:pt>
                <c:pt idx="392">
                  <c:v>GREGORY SMATH</c:v>
                </c:pt>
                <c:pt idx="393">
                  <c:v>BRIAN ILLAS</c:v>
                </c:pt>
                <c:pt idx="394">
                  <c:v>JOSHUA PANKIR</c:v>
                </c:pt>
                <c:pt idx="395">
                  <c:v>JAVIER AVALA</c:v>
                </c:pt>
                <c:pt idx="396">
                  <c:v>JAMES LIWAS</c:v>
                </c:pt>
                <c:pt idx="397">
                  <c:v>ROBERT HERDY</c:v>
                </c:pt>
                <c:pt idx="398">
                  <c:v>CARLOS VEZQITZ</c:v>
                </c:pt>
                <c:pt idx="399">
                  <c:v>DAVID MIYIR</c:v>
                </c:pt>
                <c:pt idx="400">
                  <c:v>GERALD KICHANSKI</c:v>
                </c:pt>
                <c:pt idx="401">
                  <c:v>DANA WALTIRS</c:v>
                </c:pt>
                <c:pt idx="402">
                  <c:v>VINCENT LIZZA</c:v>
                </c:pt>
                <c:pt idx="403">
                  <c:v>NORVEL LICES</c:v>
                </c:pt>
                <c:pt idx="404">
                  <c:v>EARL LANDIR</c:v>
                </c:pt>
                <c:pt idx="405">
                  <c:v>SCOTT VALAANES</c:v>
                </c:pt>
                <c:pt idx="406">
                  <c:v>JOSEPH PECLIB</c:v>
                </c:pt>
                <c:pt idx="407">
                  <c:v>TERENCE JIFFIRSEN</c:v>
                </c:pt>
                <c:pt idx="408">
                  <c:v>FARON KATE</c:v>
                </c:pt>
                <c:pt idx="409">
                  <c:v>THOMAS HEMBIRG</c:v>
                </c:pt>
                <c:pt idx="410">
                  <c:v>JOSEPH AAEMS</c:v>
                </c:pt>
                <c:pt idx="411">
                  <c:v>BOBBY PADGUIS</c:v>
                </c:pt>
                <c:pt idx="412">
                  <c:v>GUY CETE</c:v>
                </c:pt>
                <c:pt idx="413">
                  <c:v>THOMAS RISLAND</c:v>
                </c:pt>
                <c:pt idx="414">
                  <c:v>JAMIE CHINIVIRT</c:v>
                </c:pt>
                <c:pt idx="415">
                  <c:v>RONALD IMBRIY</c:v>
                </c:pt>
                <c:pt idx="416">
                  <c:v>JEFFREY SLAVINS</c:v>
                </c:pt>
                <c:pt idx="417">
                  <c:v>ROBERT PEIO</c:v>
                </c:pt>
                <c:pt idx="418">
                  <c:v>CRAIG BILANGIR</c:v>
                </c:pt>
                <c:pt idx="419">
                  <c:v>MANUEL REDRAGITZ</c:v>
                </c:pt>
                <c:pt idx="420">
                  <c:v>ROBERT FERNEM</c:v>
                </c:pt>
                <c:pt idx="421">
                  <c:v>CARL MALCELM</c:v>
                </c:pt>
                <c:pt idx="422">
                  <c:v>AARON SCHAIFILBIAN</c:v>
                </c:pt>
                <c:pt idx="423">
                  <c:v>PAUL VANCINT</c:v>
                </c:pt>
                <c:pt idx="424">
                  <c:v>JOE FAGUIREA</c:v>
                </c:pt>
                <c:pt idx="425">
                  <c:v>SAMUEL PINDIRGRESS</c:v>
                </c:pt>
                <c:pt idx="426">
                  <c:v>WILLIAM EATCHASEN</c:v>
                </c:pt>
                <c:pt idx="427">
                  <c:v>RANDALL SIVIRSE</c:v>
                </c:pt>
                <c:pt idx="428">
                  <c:v>YVON BLANCHUISE</c:v>
                </c:pt>
                <c:pt idx="429">
                  <c:v>RANDY MAYNER</c:v>
                </c:pt>
                <c:pt idx="430">
                  <c:v>BRIAN FLIICHIR</c:v>
                </c:pt>
                <c:pt idx="431">
                  <c:v>DENIS MERAN</c:v>
                </c:pt>
                <c:pt idx="432">
                  <c:v>JASON PLATT</c:v>
                </c:pt>
                <c:pt idx="433">
                  <c:v>JEFFREY REWE</c:v>
                </c:pt>
                <c:pt idx="434">
                  <c:v>RAY PANICCAO</c:v>
                </c:pt>
                <c:pt idx="435">
                  <c:v>KEVIN CERMACHEIL</c:v>
                </c:pt>
                <c:pt idx="436">
                  <c:v>WALTER GREBAIC</c:v>
                </c:pt>
                <c:pt idx="437">
                  <c:v>RICHARD MEASENNITVE</c:v>
                </c:pt>
                <c:pt idx="438">
                  <c:v>BRYAN MERTAN</c:v>
                </c:pt>
                <c:pt idx="439">
                  <c:v>MARK MIZA</c:v>
                </c:pt>
                <c:pt idx="440">
                  <c:v>ARYLESS CENNER</c:v>
                </c:pt>
                <c:pt idx="441">
                  <c:v>CORRY KINNILLY</c:v>
                </c:pt>
                <c:pt idx="442">
                  <c:v>JOSEPH GLUISEN</c:v>
                </c:pt>
                <c:pt idx="443">
                  <c:v>CRAIG MCCENNILL</c:v>
                </c:pt>
                <c:pt idx="444">
                  <c:v>JORGE RAGO</c:v>
                </c:pt>
                <c:pt idx="445">
                  <c:v>JOSEPH PRANCE</c:v>
                </c:pt>
                <c:pt idx="446">
                  <c:v>ROCH TRIDIL</c:v>
                </c:pt>
                <c:pt idx="447">
                  <c:v>EUGENE HADLIY</c:v>
                </c:pt>
                <c:pt idx="448">
                  <c:v>DAVID PECIY</c:v>
                </c:pt>
                <c:pt idx="449">
                  <c:v>MICHAEL DITIRMAN</c:v>
                </c:pt>
                <c:pt idx="450">
                  <c:v>PATRICK FERD</c:v>
                </c:pt>
                <c:pt idx="451">
                  <c:v>KENNETH FEIQET</c:v>
                </c:pt>
                <c:pt idx="452">
                  <c:v>JOSE QIANTANA</c:v>
                </c:pt>
                <c:pt idx="453">
                  <c:v>ROBERT NISSLIR</c:v>
                </c:pt>
                <c:pt idx="454">
                  <c:v>JON DIRESE</c:v>
                </c:pt>
                <c:pt idx="455">
                  <c:v>JOHN WERTH</c:v>
                </c:pt>
                <c:pt idx="456">
                  <c:v>LUIS FIRNANDIZ</c:v>
                </c:pt>
                <c:pt idx="457">
                  <c:v>JAMES KANG</c:v>
                </c:pt>
                <c:pt idx="458">
                  <c:v>RUSANO NECEN</c:v>
                </c:pt>
                <c:pt idx="459">
                  <c:v>MARION PITIRSEN</c:v>
                </c:pt>
                <c:pt idx="460">
                  <c:v>MICHAEL TREMMILL</c:v>
                </c:pt>
                <c:pt idx="461">
                  <c:v>DANIEL ESTIRMIAIR</c:v>
                </c:pt>
                <c:pt idx="462">
                  <c:v>TIM PIRIZ</c:v>
                </c:pt>
                <c:pt idx="463">
                  <c:v>PAUL MERQITZ</c:v>
                </c:pt>
                <c:pt idx="464">
                  <c:v>JAMES LENG</c:v>
                </c:pt>
                <c:pt idx="465">
                  <c:v>ROBERT LISLAE</c:v>
                </c:pt>
                <c:pt idx="466">
                  <c:v>GARY MERSHALL</c:v>
                </c:pt>
                <c:pt idx="467">
                  <c:v>TIMOTHY HALL</c:v>
                </c:pt>
                <c:pt idx="468">
                  <c:v>DAVID ECISKI</c:v>
                </c:pt>
                <c:pt idx="469">
                  <c:v>WILLIAM BEWMAN</c:v>
                </c:pt>
                <c:pt idx="470">
                  <c:v>DAN LIBLANC</c:v>
                </c:pt>
                <c:pt idx="471">
                  <c:v>JOEL PEARAIR</c:v>
                </c:pt>
                <c:pt idx="472">
                  <c:v>RICHARD TREMMILL</c:v>
                </c:pt>
                <c:pt idx="473">
                  <c:v>JOHN VAIRA</c:v>
                </c:pt>
                <c:pt idx="474">
                  <c:v>GABRIEL MERALIS</c:v>
                </c:pt>
                <c:pt idx="475">
                  <c:v>SERGE GALLANT</c:v>
                </c:pt>
                <c:pt idx="476">
                  <c:v>JEREMIAH LIWAS</c:v>
                </c:pt>
                <c:pt idx="477">
                  <c:v>DAN HOFMIASTIR</c:v>
                </c:pt>
                <c:pt idx="478">
                  <c:v>THANH NGIYIN</c:v>
                </c:pt>
                <c:pt idx="479">
                  <c:v>RICHARD DEST</c:v>
                </c:pt>
                <c:pt idx="480">
                  <c:v>JORGE GISAIRRIZ</c:v>
                </c:pt>
                <c:pt idx="481">
                  <c:v>PAUL RISLIDGE</c:v>
                </c:pt>
                <c:pt idx="482">
                  <c:v>LARRY FILSEME</c:v>
                </c:pt>
                <c:pt idx="483">
                  <c:v>RUSSELL PITIRSEN</c:v>
                </c:pt>
                <c:pt idx="484">
                  <c:v>KENNETH CELE</c:v>
                </c:pt>
                <c:pt idx="485">
                  <c:v>CHRISTOPHER EVIRBY</c:v>
                </c:pt>
                <c:pt idx="486">
                  <c:v>KARL VIRATY</c:v>
                </c:pt>
                <c:pt idx="487">
                  <c:v>JOHN PUISY</c:v>
                </c:pt>
                <c:pt idx="488">
                  <c:v>MACE WINDU</c:v>
                </c:pt>
                <c:pt idx="489">
                  <c:v>THOMAS MALLS</c:v>
                </c:pt>
                <c:pt idx="490">
                  <c:v>DEAN REUIN</c:v>
                </c:pt>
                <c:pt idx="491">
                  <c:v>RUSSELL MALLIR</c:v>
                </c:pt>
                <c:pt idx="492">
                  <c:v>MICHAEL REBALLERD</c:v>
                </c:pt>
                <c:pt idx="493">
                  <c:v>MARTIN JEHNSEN</c:v>
                </c:pt>
                <c:pt idx="494">
                  <c:v>LAURIE LANDLIY</c:v>
                </c:pt>
                <c:pt idx="495">
                  <c:v>ALVIN BEACE</c:v>
                </c:pt>
                <c:pt idx="496">
                  <c:v>DAVID MERRASEN</c:v>
                </c:pt>
                <c:pt idx="497">
                  <c:v>PETER STIANGREBIR</c:v>
                </c:pt>
                <c:pt idx="498">
                  <c:v>MATTHEW GERMAN</c:v>
                </c:pt>
                <c:pt idx="499">
                  <c:v>ALVIN GALLAIS</c:v>
                </c:pt>
                <c:pt idx="500">
                  <c:v>KENNETH DAVAS</c:v>
                </c:pt>
                <c:pt idx="501">
                  <c:v>PAUL PATZIR</c:v>
                </c:pt>
                <c:pt idx="502">
                  <c:v>TROY KNEWLIS</c:v>
                </c:pt>
                <c:pt idx="503">
                  <c:v>PHILLIP BLECKMAN</c:v>
                </c:pt>
                <c:pt idx="504">
                  <c:v>RICHARD KNAGHT</c:v>
                </c:pt>
                <c:pt idx="505">
                  <c:v>DIRK BEWMAN</c:v>
                </c:pt>
                <c:pt idx="506">
                  <c:v>JASON WIBBIR</c:v>
                </c:pt>
                <c:pt idx="507">
                  <c:v>BRIAN CESTINIDA</c:v>
                </c:pt>
                <c:pt idx="508">
                  <c:v>DAVID WALTIRS</c:v>
                </c:pt>
                <c:pt idx="509">
                  <c:v>ROBERT SIOCAT</c:v>
                </c:pt>
                <c:pt idx="510">
                  <c:v>MICHAEL BREWN</c:v>
                </c:pt>
                <c:pt idx="511">
                  <c:v>OREN ISHI</c:v>
                </c:pt>
                <c:pt idx="512">
                  <c:v>CHRISTOPHER BIRNHERDT</c:v>
                </c:pt>
                <c:pt idx="513">
                  <c:v>ROBERT VAN WYNSBIRGHE AI</c:v>
                </c:pt>
                <c:pt idx="514">
                  <c:v>MICHAEL YATIS</c:v>
                </c:pt>
                <c:pt idx="515">
                  <c:v>MICHAEL KIORNIY</c:v>
                </c:pt>
                <c:pt idx="516">
                  <c:v>SCOTT VANCINT</c:v>
                </c:pt>
                <c:pt idx="517">
                  <c:v>TODD STEKIS</c:v>
                </c:pt>
                <c:pt idx="518">
                  <c:v>NOEL THERNTEN</c:v>
                </c:pt>
                <c:pt idx="519">
                  <c:v>WILLIAM DEYLE</c:v>
                </c:pt>
                <c:pt idx="520">
                  <c:v>CRAIG HALLAERD</c:v>
                </c:pt>
                <c:pt idx="521">
                  <c:v>ALAIN PIRRIOILT</c:v>
                </c:pt>
                <c:pt idx="522">
                  <c:v>LEE SINDGRIN</c:v>
                </c:pt>
                <c:pt idx="523">
                  <c:v>CARL BLECKBIQN</c:v>
                </c:pt>
                <c:pt idx="524">
                  <c:v>GEORGE BRUIN</c:v>
                </c:pt>
                <c:pt idx="525">
                  <c:v>JOSEPH KIASACK</c:v>
                </c:pt>
                <c:pt idx="526">
                  <c:v>KENT WEEDWERD</c:v>
                </c:pt>
                <c:pt idx="527">
                  <c:v>CAROL KIDIR</c:v>
                </c:pt>
                <c:pt idx="528">
                  <c:v>STEVEN MIQPHY</c:v>
                </c:pt>
                <c:pt idx="529">
                  <c:v>RANDALL POFF</c:v>
                </c:pt>
                <c:pt idx="530">
                  <c:v>BRUCE WISCETT</c:v>
                </c:pt>
                <c:pt idx="531">
                  <c:v>GREGORY WHIADEN</c:v>
                </c:pt>
                <c:pt idx="532">
                  <c:v>DAVID HIFF</c:v>
                </c:pt>
                <c:pt idx="533">
                  <c:v>ROBERT CREBTRIE</c:v>
                </c:pt>
                <c:pt idx="534">
                  <c:v>JOAN MERALIS</c:v>
                </c:pt>
                <c:pt idx="535">
                  <c:v>JAMES STOFFERD</c:v>
                </c:pt>
                <c:pt idx="536">
                  <c:v>MARK BANDER</c:v>
                </c:pt>
                <c:pt idx="537">
                  <c:v>TOMMY HILTCIL</c:v>
                </c:pt>
                <c:pt idx="538">
                  <c:v>JOHN DIAVIR</c:v>
                </c:pt>
                <c:pt idx="539">
                  <c:v>DANIEL BINIDACT</c:v>
                </c:pt>
                <c:pt idx="540">
                  <c:v>RICHARD GIY</c:v>
                </c:pt>
                <c:pt idx="541">
                  <c:v>MACK WAGGANS</c:v>
                </c:pt>
                <c:pt idx="542">
                  <c:v>TERRY GRAMLAE</c:v>
                </c:pt>
                <c:pt idx="543">
                  <c:v>ANDREW MANER</c:v>
                </c:pt>
                <c:pt idx="544">
                  <c:v>RUDOLPH GALANDO</c:v>
                </c:pt>
                <c:pt idx="545">
                  <c:v>FRANCISCO VALINZUILA</c:v>
                </c:pt>
                <c:pt idx="546">
                  <c:v>ANDREW MATTEZERO</c:v>
                </c:pt>
                <c:pt idx="547">
                  <c:v>CARROLL HEEVIR</c:v>
                </c:pt>
                <c:pt idx="548">
                  <c:v>JOHN CEBB</c:v>
                </c:pt>
                <c:pt idx="549">
                  <c:v>VICTOR NERMAN</c:v>
                </c:pt>
                <c:pt idx="550">
                  <c:v>MICHAEL MATCHILL</c:v>
                </c:pt>
                <c:pt idx="551">
                  <c:v>CHARLES WATSEN</c:v>
                </c:pt>
                <c:pt idx="552">
                  <c:v>NICHOLAS CILAAN JR</c:v>
                </c:pt>
                <c:pt idx="553">
                  <c:v>STANLEY PIRRATT</c:v>
                </c:pt>
                <c:pt idx="554">
                  <c:v>MATTHEW WIBSTIR</c:v>
                </c:pt>
                <c:pt idx="555">
                  <c:v>EDWARD BRANNEN</c:v>
                </c:pt>
                <c:pt idx="556">
                  <c:v>RANDOLPH BREWN</c:v>
                </c:pt>
                <c:pt idx="557">
                  <c:v>STEVEN SANTAEGO</c:v>
                </c:pt>
                <c:pt idx="558">
                  <c:v>TIMOTHY COX</c:v>
                </c:pt>
                <c:pt idx="559">
                  <c:v>MARK BREWN</c:v>
                </c:pt>
                <c:pt idx="560">
                  <c:v>AUDWIN BENNIR</c:v>
                </c:pt>
                <c:pt idx="561">
                  <c:v>GEOFFREY SMATH</c:v>
                </c:pt>
                <c:pt idx="562">
                  <c:v>BRANDON BEWIN</c:v>
                </c:pt>
                <c:pt idx="563">
                  <c:v>RYMAN LIHMAN</c:v>
                </c:pt>
                <c:pt idx="564">
                  <c:v>CHAD LATTLE</c:v>
                </c:pt>
                <c:pt idx="565">
                  <c:v>GREGORY MCCRIORY</c:v>
                </c:pt>
                <c:pt idx="566">
                  <c:v>MARIO PIIATO</c:v>
                </c:pt>
                <c:pt idx="567">
                  <c:v>GARY LYNCH</c:v>
                </c:pt>
                <c:pt idx="568">
                  <c:v>EDWARD SASKO</c:v>
                </c:pt>
                <c:pt idx="569">
                  <c:v>GARY BENDS</c:v>
                </c:pt>
                <c:pt idx="570">
                  <c:v>THOMAS BIQKE</c:v>
                </c:pt>
                <c:pt idx="571">
                  <c:v>RALPH MYIRS</c:v>
                </c:pt>
                <c:pt idx="572">
                  <c:v>LAZARO MINDIZ</c:v>
                </c:pt>
                <c:pt idx="573">
                  <c:v>GONZALO MERALIS</c:v>
                </c:pt>
                <c:pt idx="574">
                  <c:v>RONALD ALLIN</c:v>
                </c:pt>
                <c:pt idx="575">
                  <c:v>GREGORY KANE</c:v>
                </c:pt>
                <c:pt idx="576">
                  <c:v>BRIAN TRIFEILT</c:v>
                </c:pt>
                <c:pt idx="577">
                  <c:v>ROBERT FERSILL</c:v>
                </c:pt>
                <c:pt idx="578">
                  <c:v>TIMOTHY VEAR</c:v>
                </c:pt>
                <c:pt idx="579">
                  <c:v>DONALD SEBERISE</c:v>
                </c:pt>
                <c:pt idx="580">
                  <c:v>JEFF SCENCE</c:v>
                </c:pt>
                <c:pt idx="581">
                  <c:v>PATRICK RACHERDS</c:v>
                </c:pt>
                <c:pt idx="582">
                  <c:v>DANIEL WAINHELZ</c:v>
                </c:pt>
                <c:pt idx="583">
                  <c:v>JAMES BEWDIN</c:v>
                </c:pt>
                <c:pt idx="584">
                  <c:v>ROBERT KESHIR</c:v>
                </c:pt>
                <c:pt idx="585">
                  <c:v>THOMAS VALLA</c:v>
                </c:pt>
                <c:pt idx="586">
                  <c:v>TONY MERTAN</c:v>
                </c:pt>
                <c:pt idx="587">
                  <c:v>RICHARD JECKSEN</c:v>
                </c:pt>
                <c:pt idx="588">
                  <c:v>TIMOTHY CERNIY</c:v>
                </c:pt>
                <c:pt idx="589">
                  <c:v>HILARY HELMIS</c:v>
                </c:pt>
                <c:pt idx="590">
                  <c:v>PAUL CIRRALLA</c:v>
                </c:pt>
                <c:pt idx="591">
                  <c:v>SUSAN BERNIM</c:v>
                </c:pt>
                <c:pt idx="592">
                  <c:v>LOUIS VALLOFUIRTE</c:v>
                </c:pt>
                <c:pt idx="593">
                  <c:v>DONALD SHIRA</c:v>
                </c:pt>
                <c:pt idx="594">
                  <c:v>BRIAN WALSEN</c:v>
                </c:pt>
                <c:pt idx="595">
                  <c:v>JESUS VESQITZ</c:v>
                </c:pt>
                <c:pt idx="596">
                  <c:v>GUY MICHEL FEIQNAIR</c:v>
                </c:pt>
                <c:pt idx="597">
                  <c:v>DOMINIC GEIDRIOU</c:v>
                </c:pt>
                <c:pt idx="598">
                  <c:v>TODD CHRASTAAN</c:v>
                </c:pt>
                <c:pt idx="599">
                  <c:v>DEVIN MENTGEMIRY</c:v>
                </c:pt>
                <c:pt idx="600">
                  <c:v>DANIEL PANA</c:v>
                </c:pt>
                <c:pt idx="601">
                  <c:v>DOUGLAS CERVAN</c:v>
                </c:pt>
                <c:pt idx="602">
                  <c:v>WALLACE LANDRY JR</c:v>
                </c:pt>
                <c:pt idx="603">
                  <c:v>DONNA BREWN</c:v>
                </c:pt>
                <c:pt idx="604">
                  <c:v>AMAR BIDFERD</c:v>
                </c:pt>
                <c:pt idx="605">
                  <c:v>CASEY JENIS</c:v>
                </c:pt>
                <c:pt idx="606">
                  <c:v>MALCOLM MECKINNIY</c:v>
                </c:pt>
                <c:pt idx="607">
                  <c:v>EDGAR ERTAEGA</c:v>
                </c:pt>
                <c:pt idx="608">
                  <c:v>BRIAN NELAN</c:v>
                </c:pt>
                <c:pt idx="609">
                  <c:v>KENNETH HIDSEN</c:v>
                </c:pt>
                <c:pt idx="610">
                  <c:v>DANIEL FOX</c:v>
                </c:pt>
                <c:pt idx="611">
                  <c:v>TIMOTHY TITIR</c:v>
                </c:pt>
                <c:pt idx="612">
                  <c:v>HARVEY WRAGHT</c:v>
                </c:pt>
                <c:pt idx="613">
                  <c:v>CRAIG SHIRMAN</c:v>
                </c:pt>
                <c:pt idx="614">
                  <c:v>DAVID RIBLE</c:v>
                </c:pt>
                <c:pt idx="615">
                  <c:v>ANDREW GERCAA</c:v>
                </c:pt>
                <c:pt idx="616">
                  <c:v>WILLIAM WERRIN</c:v>
                </c:pt>
                <c:pt idx="617">
                  <c:v>MARK CALAINDO</c:v>
                </c:pt>
                <c:pt idx="618">
                  <c:v>RUEL FIRRERA</c:v>
                </c:pt>
                <c:pt idx="619">
                  <c:v>CRAIG DILANIY</c:v>
                </c:pt>
                <c:pt idx="620">
                  <c:v>JERRY HERRAS</c:v>
                </c:pt>
                <c:pt idx="621">
                  <c:v>JAMES PALLESKE</c:v>
                </c:pt>
                <c:pt idx="622">
                  <c:v>ALAIN CERDANAL</c:v>
                </c:pt>
                <c:pt idx="623">
                  <c:v>BRENTON MCGIE</c:v>
                </c:pt>
                <c:pt idx="624">
                  <c:v>MICHAEL HERVIY</c:v>
                </c:pt>
                <c:pt idx="625">
                  <c:v>WILLIAM PECHICO</c:v>
                </c:pt>
                <c:pt idx="626">
                  <c:v>KENNETH WEEDS</c:v>
                </c:pt>
                <c:pt idx="627">
                  <c:v>KENNETH MILLIN</c:v>
                </c:pt>
                <c:pt idx="628">
                  <c:v>LARRY SANDSTREM</c:v>
                </c:pt>
                <c:pt idx="629">
                  <c:v>DWAYNE LIWAS</c:v>
                </c:pt>
                <c:pt idx="630">
                  <c:v>REYES REDRAGITZ</c:v>
                </c:pt>
                <c:pt idx="631">
                  <c:v>WILLIAM FERRILL</c:v>
                </c:pt>
                <c:pt idx="632">
                  <c:v>FRANK CRIOI</c:v>
                </c:pt>
                <c:pt idx="633">
                  <c:v>JAMES SELINSKY</c:v>
                </c:pt>
                <c:pt idx="634">
                  <c:v>BENJAMIN KANG</c:v>
                </c:pt>
                <c:pt idx="635">
                  <c:v>KEVIN MERTAN</c:v>
                </c:pt>
                <c:pt idx="636">
                  <c:v>PETER BRYAN</c:v>
                </c:pt>
                <c:pt idx="637">
                  <c:v>SCOTT BREWN</c:v>
                </c:pt>
                <c:pt idx="638">
                  <c:v>JOHN RUIS</c:v>
                </c:pt>
                <c:pt idx="639">
                  <c:v>JIMMY SALTOW</c:v>
                </c:pt>
                <c:pt idx="640">
                  <c:v>JEFFREY CERTIR</c:v>
                </c:pt>
                <c:pt idx="641">
                  <c:v>OREN HANKIS</c:v>
                </c:pt>
                <c:pt idx="642">
                  <c:v>SCOTT NIWMAN</c:v>
                </c:pt>
                <c:pt idx="643">
                  <c:v>BRIAN PRZISLEWSKI</c:v>
                </c:pt>
                <c:pt idx="644">
                  <c:v>GERARDO MERTANIZ</c:v>
                </c:pt>
                <c:pt idx="645">
                  <c:v>DARRIN HERDANG</c:v>
                </c:pt>
                <c:pt idx="646">
                  <c:v>WILLIAM ESHLIY</c:v>
                </c:pt>
              </c:strCache>
            </c:strRef>
          </c:cat>
          <c:val>
            <c:numRef>
              <c:f>Data!$L$4:$L$650</c:f>
              <c:numCache>
                <c:formatCode>0.00%</c:formatCode>
                <c:ptCount val="647"/>
                <c:pt idx="0">
                  <c:v>1.278106501472543E-2</c:v>
                </c:pt>
                <c:pt idx="1">
                  <c:v>2.3146508621936974E-2</c:v>
                </c:pt>
                <c:pt idx="2">
                  <c:v>3.3012620112503908E-2</c:v>
                </c:pt>
                <c:pt idx="3">
                  <c:v>4.2502076201350492E-2</c:v>
                </c:pt>
                <c:pt idx="4">
                  <c:v>5.0254525457361886E-2</c:v>
                </c:pt>
                <c:pt idx="5">
                  <c:v>5.7570523532157754E-2</c:v>
                </c:pt>
                <c:pt idx="6">
                  <c:v>6.4759215301837328E-2</c:v>
                </c:pt>
                <c:pt idx="7">
                  <c:v>7.1886374731626929E-2</c:v>
                </c:pt>
                <c:pt idx="8">
                  <c:v>7.9003804411219444E-2</c:v>
                </c:pt>
                <c:pt idx="9">
                  <c:v>8.6107068732850664E-2</c:v>
                </c:pt>
                <c:pt idx="10">
                  <c:v>9.3132139573144992E-2</c:v>
                </c:pt>
                <c:pt idx="11">
                  <c:v>0.10013862429804327</c:v>
                </c:pt>
                <c:pt idx="12">
                  <c:v>0.1071330208548058</c:v>
                </c:pt>
                <c:pt idx="13">
                  <c:v>0.11406197479431687</c:v>
                </c:pt>
                <c:pt idx="14">
                  <c:v>0.12069145513475375</c:v>
                </c:pt>
                <c:pt idx="15">
                  <c:v>0.12721669822865958</c:v>
                </c:pt>
                <c:pt idx="16">
                  <c:v>0.13359882312921506</c:v>
                </c:pt>
                <c:pt idx="17">
                  <c:v>0.1399066499754657</c:v>
                </c:pt>
                <c:pt idx="18">
                  <c:v>0.14618931572297619</c:v>
                </c:pt>
                <c:pt idx="19">
                  <c:v>0.15229279553959371</c:v>
                </c:pt>
                <c:pt idx="20">
                  <c:v>0.15836878739648241</c:v>
                </c:pt>
                <c:pt idx="21">
                  <c:v>0.16441668799901021</c:v>
                </c:pt>
                <c:pt idx="22">
                  <c:v>0.17042523337232335</c:v>
                </c:pt>
                <c:pt idx="23">
                  <c:v>0.17637333604866662</c:v>
                </c:pt>
                <c:pt idx="24">
                  <c:v>0.18228704721839886</c:v>
                </c:pt>
                <c:pt idx="25">
                  <c:v>0.18814235111443534</c:v>
                </c:pt>
                <c:pt idx="26">
                  <c:v>0.19391172079493246</c:v>
                </c:pt>
                <c:pt idx="27">
                  <c:v>0.19967002512373164</c:v>
                </c:pt>
                <c:pt idx="28">
                  <c:v>0.20538089935670215</c:v>
                </c:pt>
                <c:pt idx="29">
                  <c:v>0.21109088813878188</c:v>
                </c:pt>
                <c:pt idx="30">
                  <c:v>0.21676129243968675</c:v>
                </c:pt>
                <c:pt idx="31">
                  <c:v>0.22233556313318781</c:v>
                </c:pt>
                <c:pt idx="32">
                  <c:v>0.22778117150086874</c:v>
                </c:pt>
                <c:pt idx="33">
                  <c:v>0.23320836731637859</c:v>
                </c:pt>
                <c:pt idx="34">
                  <c:v>0.23859614478877375</c:v>
                </c:pt>
                <c:pt idx="35">
                  <c:v>0.24396436159290566</c:v>
                </c:pt>
                <c:pt idx="36">
                  <c:v>0.24932932710304348</c:v>
                </c:pt>
                <c:pt idx="37">
                  <c:v>0.25468488678579437</c:v>
                </c:pt>
                <c:pt idx="38">
                  <c:v>0.26000463582733041</c:v>
                </c:pt>
                <c:pt idx="39">
                  <c:v>0.26531487787361047</c:v>
                </c:pt>
                <c:pt idx="40">
                  <c:v>0.27062318195190316</c:v>
                </c:pt>
                <c:pt idx="41">
                  <c:v>0.27590223459385022</c:v>
                </c:pt>
                <c:pt idx="42">
                  <c:v>0.28116470777116204</c:v>
                </c:pt>
                <c:pt idx="43">
                  <c:v>0.28641753380323409</c:v>
                </c:pt>
                <c:pt idx="44">
                  <c:v>0.29162406857411372</c:v>
                </c:pt>
                <c:pt idx="45">
                  <c:v>0.29682449707517106</c:v>
                </c:pt>
                <c:pt idx="46">
                  <c:v>0.30200275589071784</c:v>
                </c:pt>
                <c:pt idx="47">
                  <c:v>0.30715664995643877</c:v>
                </c:pt>
                <c:pt idx="48">
                  <c:v>0.31230008753396732</c:v>
                </c:pt>
                <c:pt idx="49">
                  <c:v>0.31743929833648904</c:v>
                </c:pt>
                <c:pt idx="50">
                  <c:v>0.32256953768375884</c:v>
                </c:pt>
                <c:pt idx="51">
                  <c:v>0.32768597829057455</c:v>
                </c:pt>
                <c:pt idx="52">
                  <c:v>0.33278414927963967</c:v>
                </c:pt>
                <c:pt idx="53">
                  <c:v>0.33787812226621106</c:v>
                </c:pt>
                <c:pt idx="54">
                  <c:v>0.34292096278420403</c:v>
                </c:pt>
                <c:pt idx="55">
                  <c:v>0.34794659919558113</c:v>
                </c:pt>
                <c:pt idx="56">
                  <c:v>0.35292343742453314</c:v>
                </c:pt>
                <c:pt idx="57">
                  <c:v>0.35788285436080181</c:v>
                </c:pt>
                <c:pt idx="58">
                  <c:v>0.36280112381872576</c:v>
                </c:pt>
                <c:pt idx="59">
                  <c:v>0.36759343742336364</c:v>
                </c:pt>
                <c:pt idx="60">
                  <c:v>0.37234391857821303</c:v>
                </c:pt>
                <c:pt idx="61">
                  <c:v>0.37708569094301192</c:v>
                </c:pt>
                <c:pt idx="62">
                  <c:v>0.38179392476699497</c:v>
                </c:pt>
                <c:pt idx="63">
                  <c:v>0.38643855184569931</c:v>
                </c:pt>
                <c:pt idx="64">
                  <c:v>0.39104749822357115</c:v>
                </c:pt>
                <c:pt idx="65">
                  <c:v>0.39565160525034815</c:v>
                </c:pt>
                <c:pt idx="66">
                  <c:v>0.40024361297124228</c:v>
                </c:pt>
                <c:pt idx="67">
                  <c:v>0.40483493200811033</c:v>
                </c:pt>
                <c:pt idx="68">
                  <c:v>0.40937943538152877</c:v>
                </c:pt>
                <c:pt idx="69">
                  <c:v>0.41390252365179953</c:v>
                </c:pt>
                <c:pt idx="70">
                  <c:v>0.4183450284658447</c:v>
                </c:pt>
                <c:pt idx="71">
                  <c:v>0.4227528707547672</c:v>
                </c:pt>
                <c:pt idx="72">
                  <c:v>0.42711668460144048</c:v>
                </c:pt>
                <c:pt idx="73">
                  <c:v>0.4314459723603925</c:v>
                </c:pt>
                <c:pt idx="74">
                  <c:v>0.43576502638609327</c:v>
                </c:pt>
                <c:pt idx="75">
                  <c:v>0.44008377783633229</c:v>
                </c:pt>
                <c:pt idx="76">
                  <c:v>0.44437439162493109</c:v>
                </c:pt>
                <c:pt idx="77">
                  <c:v>0.44866014657137759</c:v>
                </c:pt>
                <c:pt idx="78">
                  <c:v>0.45294567226586402</c:v>
                </c:pt>
                <c:pt idx="79">
                  <c:v>0.45721710499774498</c:v>
                </c:pt>
                <c:pt idx="80">
                  <c:v>0.46145057564693859</c:v>
                </c:pt>
                <c:pt idx="81">
                  <c:v>0.46567801334981135</c:v>
                </c:pt>
                <c:pt idx="82">
                  <c:v>0.46987625437692815</c:v>
                </c:pt>
                <c:pt idx="83">
                  <c:v>0.47405194610698892</c:v>
                </c:pt>
                <c:pt idx="84">
                  <c:v>0.47819306719834026</c:v>
                </c:pt>
                <c:pt idx="85">
                  <c:v>0.48233297891599064</c:v>
                </c:pt>
                <c:pt idx="86">
                  <c:v>0.48641319880645167</c:v>
                </c:pt>
                <c:pt idx="87">
                  <c:v>0.49048292322660569</c:v>
                </c:pt>
                <c:pt idx="88">
                  <c:v>0.49454828907507931</c:v>
                </c:pt>
                <c:pt idx="89">
                  <c:v>0.49855025979546819</c:v>
                </c:pt>
                <c:pt idx="90">
                  <c:v>0.50252068377547277</c:v>
                </c:pt>
                <c:pt idx="91">
                  <c:v>0.50644632844344739</c:v>
                </c:pt>
                <c:pt idx="92">
                  <c:v>0.51032219573540183</c:v>
                </c:pt>
                <c:pt idx="93">
                  <c:v>0.51412155877098908</c:v>
                </c:pt>
                <c:pt idx="94">
                  <c:v>0.51790511455907029</c:v>
                </c:pt>
                <c:pt idx="95">
                  <c:v>0.52164474956979034</c:v>
                </c:pt>
                <c:pt idx="96">
                  <c:v>0.52535259930670997</c:v>
                </c:pt>
                <c:pt idx="97">
                  <c:v>0.52902764652226486</c:v>
                </c:pt>
                <c:pt idx="98">
                  <c:v>0.53267803755027954</c:v>
                </c:pt>
                <c:pt idx="99">
                  <c:v>0.53631918239194831</c:v>
                </c:pt>
                <c:pt idx="100">
                  <c:v>0.53995861294871628</c:v>
                </c:pt>
                <c:pt idx="101">
                  <c:v>0.54358184458054015</c:v>
                </c:pt>
                <c:pt idx="102">
                  <c:v>0.54719532697110962</c:v>
                </c:pt>
                <c:pt idx="103">
                  <c:v>0.55072576817593699</c:v>
                </c:pt>
                <c:pt idx="104">
                  <c:v>0.55425396976546093</c:v>
                </c:pt>
                <c:pt idx="105">
                  <c:v>0.55764874949859056</c:v>
                </c:pt>
                <c:pt idx="106">
                  <c:v>0.56102598820825589</c:v>
                </c:pt>
                <c:pt idx="107">
                  <c:v>0.56440232197597318</c:v>
                </c:pt>
                <c:pt idx="108">
                  <c:v>0.56777453199284367</c:v>
                </c:pt>
                <c:pt idx="109">
                  <c:v>0.57112221761884729</c:v>
                </c:pt>
                <c:pt idx="110">
                  <c:v>0.57446729144316677</c:v>
                </c:pt>
                <c:pt idx="111">
                  <c:v>0.57781107885770167</c:v>
                </c:pt>
                <c:pt idx="112">
                  <c:v>0.58115410704914561</c:v>
                </c:pt>
                <c:pt idx="113">
                  <c:v>0.58449207406269921</c:v>
                </c:pt>
                <c:pt idx="114">
                  <c:v>0.58779817319749517</c:v>
                </c:pt>
                <c:pt idx="115">
                  <c:v>0.59110056253437648</c:v>
                </c:pt>
                <c:pt idx="116">
                  <c:v>0.59439640937300919</c:v>
                </c:pt>
                <c:pt idx="117">
                  <c:v>0.59767431237299284</c:v>
                </c:pt>
                <c:pt idx="118">
                  <c:v>0.60093127919295197</c:v>
                </c:pt>
                <c:pt idx="119">
                  <c:v>0.60418731601103204</c:v>
                </c:pt>
                <c:pt idx="120">
                  <c:v>0.60743995767255188</c:v>
                </c:pt>
                <c:pt idx="121">
                  <c:v>0.61068932298014678</c:v>
                </c:pt>
                <c:pt idx="122">
                  <c:v>0.61391305105031502</c:v>
                </c:pt>
                <c:pt idx="123">
                  <c:v>0.61711013113251134</c:v>
                </c:pt>
                <c:pt idx="124">
                  <c:v>0.62028896201615991</c:v>
                </c:pt>
                <c:pt idx="125">
                  <c:v>0.62345439697453964</c:v>
                </c:pt>
                <c:pt idx="126">
                  <c:v>0.62660693720626781</c:v>
                </c:pt>
                <c:pt idx="127">
                  <c:v>0.62973624038505938</c:v>
                </c:pt>
                <c:pt idx="128">
                  <c:v>0.6328315660101721</c:v>
                </c:pt>
                <c:pt idx="129">
                  <c:v>0.63590704602632608</c:v>
                </c:pt>
                <c:pt idx="130">
                  <c:v>0.63896770448558815</c:v>
                </c:pt>
                <c:pt idx="131">
                  <c:v>0.64202803716574885</c:v>
                </c:pt>
                <c:pt idx="132">
                  <c:v>0.64502392498516503</c:v>
                </c:pt>
                <c:pt idx="133">
                  <c:v>0.64799391661453565</c:v>
                </c:pt>
                <c:pt idx="134">
                  <c:v>0.65091087029243588</c:v>
                </c:pt>
                <c:pt idx="135">
                  <c:v>0.65380515401435357</c:v>
                </c:pt>
                <c:pt idx="136">
                  <c:v>0.65666185433698387</c:v>
                </c:pt>
                <c:pt idx="137">
                  <c:v>0.65951364848203697</c:v>
                </c:pt>
                <c:pt idx="138">
                  <c:v>0.66236268510654861</c:v>
                </c:pt>
                <c:pt idx="139">
                  <c:v>0.66519800838000021</c:v>
                </c:pt>
                <c:pt idx="140">
                  <c:v>0.66803276919722565</c:v>
                </c:pt>
                <c:pt idx="141">
                  <c:v>0.67085239474435054</c:v>
                </c:pt>
                <c:pt idx="142">
                  <c:v>0.6736543697468319</c:v>
                </c:pt>
                <c:pt idx="143">
                  <c:v>0.67642930972463122</c:v>
                </c:pt>
                <c:pt idx="144">
                  <c:v>0.6791913094966453</c:v>
                </c:pt>
                <c:pt idx="145">
                  <c:v>0.68194176870642031</c:v>
                </c:pt>
                <c:pt idx="146">
                  <c:v>0.68467229598969703</c:v>
                </c:pt>
                <c:pt idx="147">
                  <c:v>0.68739798670631558</c:v>
                </c:pt>
                <c:pt idx="148">
                  <c:v>0.69009875114502772</c:v>
                </c:pt>
                <c:pt idx="149">
                  <c:v>0.69278342617997513</c:v>
                </c:pt>
                <c:pt idx="150">
                  <c:v>0.6954427851158691</c:v>
                </c:pt>
                <c:pt idx="151">
                  <c:v>0.69809253774492919</c:v>
                </c:pt>
                <c:pt idx="152">
                  <c:v>0.70073676512330496</c:v>
                </c:pt>
                <c:pt idx="153">
                  <c:v>0.7033715662550909</c:v>
                </c:pt>
                <c:pt idx="154">
                  <c:v>0.70598615144782861</c:v>
                </c:pt>
                <c:pt idx="155">
                  <c:v>0.70858907820383765</c:v>
                </c:pt>
                <c:pt idx="156">
                  <c:v>0.71118230212587163</c:v>
                </c:pt>
                <c:pt idx="157">
                  <c:v>0.71376102284495047</c:v>
                </c:pt>
                <c:pt idx="158">
                  <c:v>0.71632800066605218</c:v>
                </c:pt>
                <c:pt idx="159">
                  <c:v>0.7188847679575423</c:v>
                </c:pt>
                <c:pt idx="160">
                  <c:v>0.72143738829454607</c:v>
                </c:pt>
                <c:pt idx="161">
                  <c:v>0.72398524074766513</c:v>
                </c:pt>
                <c:pt idx="162">
                  <c:v>0.72652403449984726</c:v>
                </c:pt>
                <c:pt idx="163">
                  <c:v>0.72904810786300644</c:v>
                </c:pt>
                <c:pt idx="164">
                  <c:v>0.73156520528392766</c:v>
                </c:pt>
                <c:pt idx="165">
                  <c:v>0.73405984715049721</c:v>
                </c:pt>
                <c:pt idx="166">
                  <c:v>0.7365290810316002</c:v>
                </c:pt>
                <c:pt idx="167">
                  <c:v>0.7389724846209943</c:v>
                </c:pt>
                <c:pt idx="168">
                  <c:v>0.74138776818351415</c:v>
                </c:pt>
                <c:pt idx="169">
                  <c:v>0.74380129198199962</c:v>
                </c:pt>
                <c:pt idx="170">
                  <c:v>0.7462122930807773</c:v>
                </c:pt>
                <c:pt idx="171">
                  <c:v>0.74861388742402257</c:v>
                </c:pt>
                <c:pt idx="172">
                  <c:v>0.75101537503052518</c:v>
                </c:pt>
                <c:pt idx="173">
                  <c:v>0.75341262565241929</c:v>
                </c:pt>
                <c:pt idx="174">
                  <c:v>0.75580106167566596</c:v>
                </c:pt>
                <c:pt idx="175">
                  <c:v>0.75815682511793037</c:v>
                </c:pt>
                <c:pt idx="176">
                  <c:v>0.76051187574438328</c:v>
                </c:pt>
                <c:pt idx="177">
                  <c:v>0.76284605887358514</c:v>
                </c:pt>
                <c:pt idx="178">
                  <c:v>0.76511927211912345</c:v>
                </c:pt>
                <c:pt idx="179">
                  <c:v>0.76736715070269657</c:v>
                </c:pt>
                <c:pt idx="180">
                  <c:v>0.76955411323505007</c:v>
                </c:pt>
                <c:pt idx="181">
                  <c:v>0.77173769638931822</c:v>
                </c:pt>
                <c:pt idx="182">
                  <c:v>0.77391125278680117</c:v>
                </c:pt>
                <c:pt idx="183">
                  <c:v>0.77607494856555925</c:v>
                </c:pt>
                <c:pt idx="184">
                  <c:v>0.77821453576267374</c:v>
                </c:pt>
                <c:pt idx="185">
                  <c:v>0.78034460575493081</c:v>
                </c:pt>
                <c:pt idx="186">
                  <c:v>0.78247428221345849</c:v>
                </c:pt>
                <c:pt idx="187">
                  <c:v>0.78460322636511737</c:v>
                </c:pt>
                <c:pt idx="188">
                  <c:v>0.78672693113493319</c:v>
                </c:pt>
                <c:pt idx="189">
                  <c:v>0.78884312720694338</c:v>
                </c:pt>
                <c:pt idx="190">
                  <c:v>0.79095751432320305</c:v>
                </c:pt>
                <c:pt idx="191">
                  <c:v>0.79305942066574331</c:v>
                </c:pt>
                <c:pt idx="192">
                  <c:v>0.79515434085644399</c:v>
                </c:pt>
                <c:pt idx="193">
                  <c:v>0.79724818439826284</c:v>
                </c:pt>
                <c:pt idx="194">
                  <c:v>0.79931818759251294</c:v>
                </c:pt>
                <c:pt idx="195">
                  <c:v>0.80136055896446812</c:v>
                </c:pt>
                <c:pt idx="196">
                  <c:v>0.80338365646514676</c:v>
                </c:pt>
                <c:pt idx="197">
                  <c:v>0.80539680702956062</c:v>
                </c:pt>
                <c:pt idx="198">
                  <c:v>0.80740983043802905</c:v>
                </c:pt>
                <c:pt idx="199">
                  <c:v>0.80941704087068089</c:v>
                </c:pt>
                <c:pt idx="200">
                  <c:v>0.81141813482390923</c:v>
                </c:pt>
                <c:pt idx="201">
                  <c:v>0.81341132468931165</c:v>
                </c:pt>
                <c:pt idx="202">
                  <c:v>0.81540269074863392</c:v>
                </c:pt>
                <c:pt idx="203">
                  <c:v>0.81737625126299962</c:v>
                </c:pt>
                <c:pt idx="204">
                  <c:v>0.81933146233909393</c:v>
                </c:pt>
                <c:pt idx="205">
                  <c:v>0.82127486369072888</c:v>
                </c:pt>
                <c:pt idx="206">
                  <c:v>0.82318978860758407</c:v>
                </c:pt>
                <c:pt idx="207">
                  <c:v>0.82509763827062332</c:v>
                </c:pt>
                <c:pt idx="208">
                  <c:v>0.82700496074696872</c:v>
                </c:pt>
                <c:pt idx="209">
                  <c:v>0.8289070679732562</c:v>
                </c:pt>
                <c:pt idx="210">
                  <c:v>0.83077040841463157</c:v>
                </c:pt>
                <c:pt idx="211">
                  <c:v>0.83262784863450534</c:v>
                </c:pt>
                <c:pt idx="212">
                  <c:v>0.83447981186726528</c:v>
                </c:pt>
                <c:pt idx="213">
                  <c:v>0.83632682344331422</c:v>
                </c:pt>
                <c:pt idx="214">
                  <c:v>0.83815835355095836</c:v>
                </c:pt>
                <c:pt idx="215">
                  <c:v>0.83997821965300057</c:v>
                </c:pt>
                <c:pt idx="216">
                  <c:v>0.84177572765597763</c:v>
                </c:pt>
                <c:pt idx="217">
                  <c:v>0.84356288219492259</c:v>
                </c:pt>
                <c:pt idx="218">
                  <c:v>0.84532661962068689</c:v>
                </c:pt>
                <c:pt idx="219">
                  <c:v>0.84707987271389129</c:v>
                </c:pt>
                <c:pt idx="220">
                  <c:v>0.84882781867062451</c:v>
                </c:pt>
                <c:pt idx="221">
                  <c:v>0.85056979850751924</c:v>
                </c:pt>
                <c:pt idx="222">
                  <c:v>0.85229239773639476</c:v>
                </c:pt>
                <c:pt idx="223">
                  <c:v>0.85400576191667144</c:v>
                </c:pt>
                <c:pt idx="224">
                  <c:v>0.85571848010761886</c:v>
                </c:pt>
                <c:pt idx="225">
                  <c:v>0.85737757097464795</c:v>
                </c:pt>
                <c:pt idx="226">
                  <c:v>0.85903482225712191</c:v>
                </c:pt>
                <c:pt idx="227">
                  <c:v>0.86067946189734867</c:v>
                </c:pt>
                <c:pt idx="228">
                  <c:v>0.86230422529981232</c:v>
                </c:pt>
                <c:pt idx="229">
                  <c:v>0.86390315376983906</c:v>
                </c:pt>
                <c:pt idx="230">
                  <c:v>0.86548492082794704</c:v>
                </c:pt>
                <c:pt idx="231">
                  <c:v>0.86706432853997084</c:v>
                </c:pt>
                <c:pt idx="232">
                  <c:v>0.86862944930696129</c:v>
                </c:pt>
                <c:pt idx="233">
                  <c:v>0.87018876359515429</c:v>
                </c:pt>
                <c:pt idx="234">
                  <c:v>0.87174742725329035</c:v>
                </c:pt>
                <c:pt idx="235">
                  <c:v>0.87327159359621831</c:v>
                </c:pt>
                <c:pt idx="236">
                  <c:v>0.87474707220604619</c:v>
                </c:pt>
                <c:pt idx="237">
                  <c:v>0.87621417151750702</c:v>
                </c:pt>
                <c:pt idx="238">
                  <c:v>0.87767112805398428</c:v>
                </c:pt>
                <c:pt idx="239">
                  <c:v>0.87910815637654549</c:v>
                </c:pt>
                <c:pt idx="240">
                  <c:v>0.88054349547413691</c:v>
                </c:pt>
                <c:pt idx="241">
                  <c:v>0.8819461981884239</c:v>
                </c:pt>
                <c:pt idx="242">
                  <c:v>0.88334889997456523</c:v>
                </c:pt>
                <c:pt idx="243">
                  <c:v>0.88474233422701221</c:v>
                </c:pt>
                <c:pt idx="244">
                  <c:v>0.88613267868279744</c:v>
                </c:pt>
                <c:pt idx="245">
                  <c:v>0.88751927435855338</c:v>
                </c:pt>
                <c:pt idx="246">
                  <c:v>0.88887530712824814</c:v>
                </c:pt>
                <c:pt idx="247">
                  <c:v>0.89022867704825137</c:v>
                </c:pt>
                <c:pt idx="248">
                  <c:v>0.89157103359270951</c:v>
                </c:pt>
                <c:pt idx="249">
                  <c:v>0.89289279365842844</c:v>
                </c:pt>
                <c:pt idx="250">
                  <c:v>0.89421346036864491</c:v>
                </c:pt>
                <c:pt idx="251">
                  <c:v>0.89551015771905595</c:v>
                </c:pt>
                <c:pt idx="252">
                  <c:v>0.89680408733932415</c:v>
                </c:pt>
                <c:pt idx="253">
                  <c:v>0.89809509794171871</c:v>
                </c:pt>
                <c:pt idx="254">
                  <c:v>0.89936610886298696</c:v>
                </c:pt>
                <c:pt idx="255">
                  <c:v>0.90063083623862572</c:v>
                </c:pt>
                <c:pt idx="256">
                  <c:v>0.90189185103191316</c:v>
                </c:pt>
                <c:pt idx="257">
                  <c:v>0.90314999043016952</c:v>
                </c:pt>
                <c:pt idx="258">
                  <c:v>0.90435501762530868</c:v>
                </c:pt>
                <c:pt idx="259">
                  <c:v>0.90554651709850531</c:v>
                </c:pt>
                <c:pt idx="260">
                  <c:v>0.90673392994667878</c:v>
                </c:pt>
                <c:pt idx="261">
                  <c:v>0.90791857228027251</c:v>
                </c:pt>
                <c:pt idx="262">
                  <c:v>0.90908270352452125</c:v>
                </c:pt>
                <c:pt idx="263">
                  <c:v>0.91024544533482499</c:v>
                </c:pt>
                <c:pt idx="264">
                  <c:v>0.91140326426093077</c:v>
                </c:pt>
                <c:pt idx="265">
                  <c:v>0.91255371927994278</c:v>
                </c:pt>
                <c:pt idx="266">
                  <c:v>0.91370397753209032</c:v>
                </c:pt>
                <c:pt idx="267">
                  <c:v>0.91484028946863538</c:v>
                </c:pt>
                <c:pt idx="268">
                  <c:v>0.91596831677766355</c:v>
                </c:pt>
                <c:pt idx="269">
                  <c:v>0.91709501034148189</c:v>
                </c:pt>
                <c:pt idx="270">
                  <c:v>0.91822103564047708</c:v>
                </c:pt>
                <c:pt idx="271">
                  <c:v>0.91932598275317301</c:v>
                </c:pt>
                <c:pt idx="272">
                  <c:v>0.92041357539966784</c:v>
                </c:pt>
                <c:pt idx="273">
                  <c:v>0.92149787312932585</c:v>
                </c:pt>
                <c:pt idx="274">
                  <c:v>0.92257891121167945</c:v>
                </c:pt>
                <c:pt idx="275">
                  <c:v>0.92363925628815269</c:v>
                </c:pt>
                <c:pt idx="276">
                  <c:v>0.9246985646260043</c:v>
                </c:pt>
                <c:pt idx="277">
                  <c:v>0.92574756961968563</c:v>
                </c:pt>
                <c:pt idx="278">
                  <c:v>0.92676319107286431</c:v>
                </c:pt>
                <c:pt idx="279">
                  <c:v>0.92777760315234203</c:v>
                </c:pt>
                <c:pt idx="280">
                  <c:v>0.92879167553053443</c:v>
                </c:pt>
                <c:pt idx="281">
                  <c:v>0.9297928782420064</c:v>
                </c:pt>
                <c:pt idx="282">
                  <c:v>0.93077934571412613</c:v>
                </c:pt>
                <c:pt idx="283">
                  <c:v>0.93176186299862407</c:v>
                </c:pt>
                <c:pt idx="284">
                  <c:v>0.93272622204284195</c:v>
                </c:pt>
                <c:pt idx="285">
                  <c:v>0.93367445177303476</c:v>
                </c:pt>
                <c:pt idx="286">
                  <c:v>0.9346205133551343</c:v>
                </c:pt>
                <c:pt idx="287">
                  <c:v>0.93553407777576769</c:v>
                </c:pt>
                <c:pt idx="288">
                  <c:v>0.93644026993599716</c:v>
                </c:pt>
                <c:pt idx="289">
                  <c:v>0.93734089043826274</c:v>
                </c:pt>
                <c:pt idx="290">
                  <c:v>0.93822018958008513</c:v>
                </c:pt>
                <c:pt idx="291">
                  <c:v>0.93908845492715942</c:v>
                </c:pt>
                <c:pt idx="292">
                  <c:v>0.93993045839482647</c:v>
                </c:pt>
                <c:pt idx="293">
                  <c:v>0.9407723263532376</c:v>
                </c:pt>
                <c:pt idx="294">
                  <c:v>0.94160983852440516</c:v>
                </c:pt>
                <c:pt idx="295">
                  <c:v>0.94243973062029673</c:v>
                </c:pt>
                <c:pt idx="296">
                  <c:v>0.94325259959796215</c:v>
                </c:pt>
                <c:pt idx="297">
                  <c:v>0.94405111480411197</c:v>
                </c:pt>
                <c:pt idx="298">
                  <c:v>0.94484733841880542</c:v>
                </c:pt>
                <c:pt idx="299">
                  <c:v>0.94564242876773619</c:v>
                </c:pt>
                <c:pt idx="300">
                  <c:v>0.94642486385157698</c:v>
                </c:pt>
                <c:pt idx="301">
                  <c:v>0.94718060454016662</c:v>
                </c:pt>
                <c:pt idx="302">
                  <c:v>0.94792739419270722</c:v>
                </c:pt>
                <c:pt idx="303">
                  <c:v>0.94865121131380381</c:v>
                </c:pt>
                <c:pt idx="304">
                  <c:v>0.94936995611926311</c:v>
                </c:pt>
                <c:pt idx="305">
                  <c:v>0.95005811388687578</c:v>
                </c:pt>
                <c:pt idx="306">
                  <c:v>0.95074451374674518</c:v>
                </c:pt>
                <c:pt idx="307">
                  <c:v>0.95142939423228712</c:v>
                </c:pt>
                <c:pt idx="308">
                  <c:v>0.95211135198737307</c:v>
                </c:pt>
                <c:pt idx="309">
                  <c:v>0.9527878281146176</c:v>
                </c:pt>
                <c:pt idx="310">
                  <c:v>0.95345509239690285</c:v>
                </c:pt>
                <c:pt idx="311">
                  <c:v>0.95410570017846918</c:v>
                </c:pt>
                <c:pt idx="312">
                  <c:v>0.95474619024498264</c:v>
                </c:pt>
                <c:pt idx="313">
                  <c:v>0.95538250458449658</c:v>
                </c:pt>
                <c:pt idx="314">
                  <c:v>0.95600894067051934</c:v>
                </c:pt>
                <c:pt idx="315">
                  <c:v>0.95661743941491195</c:v>
                </c:pt>
                <c:pt idx="316">
                  <c:v>0.95722266366167064</c:v>
                </c:pt>
                <c:pt idx="317">
                  <c:v>0.95782408900853833</c:v>
                </c:pt>
                <c:pt idx="318">
                  <c:v>0.9584246641740477</c:v>
                </c:pt>
                <c:pt idx="319">
                  <c:v>0.95901849264927919</c:v>
                </c:pt>
                <c:pt idx="320">
                  <c:v>0.95960873476995934</c:v>
                </c:pt>
                <c:pt idx="321">
                  <c:v>0.96018891115173965</c:v>
                </c:pt>
                <c:pt idx="322">
                  <c:v>0.96076673746889152</c:v>
                </c:pt>
                <c:pt idx="323">
                  <c:v>0.96133922880520462</c:v>
                </c:pt>
                <c:pt idx="324">
                  <c:v>0.9619108272654624</c:v>
                </c:pt>
                <c:pt idx="325">
                  <c:v>0.96247487247692631</c:v>
                </c:pt>
                <c:pt idx="326">
                  <c:v>0.96303835801660087</c:v>
                </c:pt>
                <c:pt idx="327">
                  <c:v>0.96359310228112938</c:v>
                </c:pt>
                <c:pt idx="328">
                  <c:v>0.96413878227584726</c:v>
                </c:pt>
                <c:pt idx="329">
                  <c:v>0.96467890731922212</c:v>
                </c:pt>
                <c:pt idx="330">
                  <c:v>0.96520961168488062</c:v>
                </c:pt>
                <c:pt idx="331">
                  <c:v>0.96573193675217217</c:v>
                </c:pt>
                <c:pt idx="332">
                  <c:v>0.96623161321082984</c:v>
                </c:pt>
                <c:pt idx="333">
                  <c:v>0.96672373734883943</c:v>
                </c:pt>
                <c:pt idx="334">
                  <c:v>0.96721264639053284</c:v>
                </c:pt>
                <c:pt idx="335">
                  <c:v>0.96769198532307033</c:v>
                </c:pt>
                <c:pt idx="336">
                  <c:v>0.96816502493150314</c:v>
                </c:pt>
                <c:pt idx="337">
                  <c:v>0.96863617205108254</c:v>
                </c:pt>
                <c:pt idx="338">
                  <c:v>0.9691036075164563</c:v>
                </c:pt>
                <c:pt idx="339">
                  <c:v>0.96956303586984394</c:v>
                </c:pt>
                <c:pt idx="340">
                  <c:v>0.97002086502838369</c:v>
                </c:pt>
                <c:pt idx="341">
                  <c:v>0.9704752693297044</c:v>
                </c:pt>
                <c:pt idx="342">
                  <c:v>0.97092311442615598</c:v>
                </c:pt>
                <c:pt idx="343">
                  <c:v>0.97136873475763352</c:v>
                </c:pt>
                <c:pt idx="344">
                  <c:v>0.97181348727298644</c:v>
                </c:pt>
                <c:pt idx="345">
                  <c:v>0.97225580990319049</c:v>
                </c:pt>
                <c:pt idx="346">
                  <c:v>0.97268051911457465</c:v>
                </c:pt>
                <c:pt idx="347">
                  <c:v>0.97310177469622638</c:v>
                </c:pt>
                <c:pt idx="348">
                  <c:v>0.97352072754867469</c:v>
                </c:pt>
                <c:pt idx="349">
                  <c:v>0.97393938432268057</c:v>
                </c:pt>
                <c:pt idx="350">
                  <c:v>0.9743383894701555</c:v>
                </c:pt>
                <c:pt idx="351">
                  <c:v>0.97473725632393804</c:v>
                </c:pt>
                <c:pt idx="352">
                  <c:v>0.9751278329813301</c:v>
                </c:pt>
                <c:pt idx="353">
                  <c:v>0.9755174694272416</c:v>
                </c:pt>
                <c:pt idx="354">
                  <c:v>0.97590705482514595</c:v>
                </c:pt>
                <c:pt idx="355">
                  <c:v>0.97629313647345628</c:v>
                </c:pt>
                <c:pt idx="356">
                  <c:v>0.97667109963230991</c:v>
                </c:pt>
                <c:pt idx="357">
                  <c:v>0.97703373725121734</c:v>
                </c:pt>
                <c:pt idx="358">
                  <c:v>0.97738929868816349</c:v>
                </c:pt>
                <c:pt idx="359">
                  <c:v>0.97774433386656123</c:v>
                </c:pt>
                <c:pt idx="360">
                  <c:v>0.97809821071926539</c:v>
                </c:pt>
                <c:pt idx="361">
                  <c:v>0.97844319129651036</c:v>
                </c:pt>
                <c:pt idx="362">
                  <c:v>0.97877480100841718</c:v>
                </c:pt>
                <c:pt idx="363">
                  <c:v>0.9790971645339781</c:v>
                </c:pt>
                <c:pt idx="364">
                  <c:v>0.97940887480448202</c:v>
                </c:pt>
                <c:pt idx="365">
                  <c:v>0.97971885408346471</c:v>
                </c:pt>
                <c:pt idx="366">
                  <c:v>0.98002803886982426</c:v>
                </c:pt>
                <c:pt idx="367">
                  <c:v>0.98033448841113646</c:v>
                </c:pt>
                <c:pt idx="368">
                  <c:v>0.98062715313417848</c:v>
                </c:pt>
                <c:pt idx="369">
                  <c:v>0.98091874677721214</c:v>
                </c:pt>
                <c:pt idx="370">
                  <c:v>0.98120333663364012</c:v>
                </c:pt>
                <c:pt idx="371">
                  <c:v>0.98148461765104744</c:v>
                </c:pt>
                <c:pt idx="372">
                  <c:v>0.98176413426369247</c:v>
                </c:pt>
                <c:pt idx="373">
                  <c:v>0.98201857702328244</c:v>
                </c:pt>
                <c:pt idx="374">
                  <c:v>0.9822637058418987</c:v>
                </c:pt>
                <c:pt idx="375">
                  <c:v>0.98250736819048623</c:v>
                </c:pt>
                <c:pt idx="376">
                  <c:v>0.98275090523941944</c:v>
                </c:pt>
                <c:pt idx="377">
                  <c:v>0.98299287465045471</c:v>
                </c:pt>
                <c:pt idx="378">
                  <c:v>0.98323311121367751</c:v>
                </c:pt>
                <c:pt idx="379">
                  <c:v>0.98346700018922539</c:v>
                </c:pt>
                <c:pt idx="380">
                  <c:v>0.98369660670103098</c:v>
                </c:pt>
                <c:pt idx="381">
                  <c:v>0.98392474303022548</c:v>
                </c:pt>
                <c:pt idx="382">
                  <c:v>0.98415103234970025</c:v>
                </c:pt>
                <c:pt idx="383">
                  <c:v>0.98437522962901991</c:v>
                </c:pt>
                <c:pt idx="384">
                  <c:v>0.98459584797895316</c:v>
                </c:pt>
                <c:pt idx="385">
                  <c:v>0.98480756541269909</c:v>
                </c:pt>
                <c:pt idx="386">
                  <c:v>0.98501740799235782</c:v>
                </c:pt>
                <c:pt idx="387">
                  <c:v>0.98522704081111345</c:v>
                </c:pt>
                <c:pt idx="388">
                  <c:v>0.98543541135186974</c:v>
                </c:pt>
                <c:pt idx="389">
                  <c:v>0.98562636431252504</c:v>
                </c:pt>
                <c:pt idx="390">
                  <c:v>0.98581473145957266</c:v>
                </c:pt>
                <c:pt idx="391">
                  <c:v>0.98600171474154885</c:v>
                </c:pt>
                <c:pt idx="392">
                  <c:v>0.98618701065484649</c:v>
                </c:pt>
                <c:pt idx="393">
                  <c:v>0.98636634044830562</c:v>
                </c:pt>
                <c:pt idx="394">
                  <c:v>0.98654375733370814</c:v>
                </c:pt>
                <c:pt idx="395">
                  <c:v>0.98672008457619054</c:v>
                </c:pt>
                <c:pt idx="396">
                  <c:v>0.98689535280455731</c:v>
                </c:pt>
                <c:pt idx="397">
                  <c:v>0.98706952674927606</c:v>
                </c:pt>
                <c:pt idx="398">
                  <c:v>0.9872408689218064</c:v>
                </c:pt>
                <c:pt idx="399">
                  <c:v>0.98740796668456354</c:v>
                </c:pt>
                <c:pt idx="400">
                  <c:v>0.9875748249857591</c:v>
                </c:pt>
                <c:pt idx="401">
                  <c:v>0.98774127490289598</c:v>
                </c:pt>
                <c:pt idx="402">
                  <c:v>0.98790500442531515</c:v>
                </c:pt>
                <c:pt idx="403">
                  <c:v>0.98806404774066126</c:v>
                </c:pt>
                <c:pt idx="404">
                  <c:v>0.98822126910621855</c:v>
                </c:pt>
                <c:pt idx="405">
                  <c:v>0.98837765235631003</c:v>
                </c:pt>
                <c:pt idx="406">
                  <c:v>0.98853325132337966</c:v>
                </c:pt>
                <c:pt idx="407">
                  <c:v>0.98868637214172994</c:v>
                </c:pt>
                <c:pt idx="408">
                  <c:v>0.9888394660438582</c:v>
                </c:pt>
                <c:pt idx="409">
                  <c:v>0.98899212650199686</c:v>
                </c:pt>
                <c:pt idx="410">
                  <c:v>0.98914408621021677</c:v>
                </c:pt>
                <c:pt idx="411">
                  <c:v>0.9892956653787458</c:v>
                </c:pt>
                <c:pt idx="412">
                  <c:v>0.98944624029374872</c:v>
                </c:pt>
                <c:pt idx="413">
                  <c:v>0.98959656368129723</c:v>
                </c:pt>
                <c:pt idx="414">
                  <c:v>0.98974402745228984</c:v>
                </c:pt>
                <c:pt idx="415">
                  <c:v>0.98988967948309481</c:v>
                </c:pt>
                <c:pt idx="416">
                  <c:v>0.99003322647970671</c:v>
                </c:pt>
                <c:pt idx="417">
                  <c:v>0.9901756457794294</c:v>
                </c:pt>
                <c:pt idx="418">
                  <c:v>0.99031778106660229</c:v>
                </c:pt>
                <c:pt idx="419">
                  <c:v>0.99045801551161139</c:v>
                </c:pt>
                <c:pt idx="420">
                  <c:v>0.99059512396228067</c:v>
                </c:pt>
                <c:pt idx="421">
                  <c:v>0.99073172657360442</c:v>
                </c:pt>
                <c:pt idx="422">
                  <c:v>0.99086433444631838</c:v>
                </c:pt>
                <c:pt idx="423">
                  <c:v>0.99099552875330199</c:v>
                </c:pt>
                <c:pt idx="424">
                  <c:v>0.99112555730942731</c:v>
                </c:pt>
                <c:pt idx="425">
                  <c:v>0.9912547885884927</c:v>
                </c:pt>
                <c:pt idx="426">
                  <c:v>0.9913795889005218</c:v>
                </c:pt>
                <c:pt idx="427">
                  <c:v>0.99150400031954966</c:v>
                </c:pt>
                <c:pt idx="428">
                  <c:v>0.99162459984464824</c:v>
                </c:pt>
                <c:pt idx="429">
                  <c:v>0.99174051130638285</c:v>
                </c:pt>
                <c:pt idx="430">
                  <c:v>0.99185461659680374</c:v>
                </c:pt>
                <c:pt idx="431">
                  <c:v>0.99196602655243737</c:v>
                </c:pt>
                <c:pt idx="432">
                  <c:v>0.99207633851184074</c:v>
                </c:pt>
                <c:pt idx="433">
                  <c:v>0.99218541789390347</c:v>
                </c:pt>
                <c:pt idx="434">
                  <c:v>0.99229421790414429</c:v>
                </c:pt>
                <c:pt idx="435">
                  <c:v>0.99239822218613283</c:v>
                </c:pt>
                <c:pt idx="436">
                  <c:v>0.99249900023405824</c:v>
                </c:pt>
                <c:pt idx="437">
                  <c:v>0.99259815959607822</c:v>
                </c:pt>
                <c:pt idx="438">
                  <c:v>0.99269572161954178</c:v>
                </c:pt>
                <c:pt idx="439">
                  <c:v>0.99279186265211028</c:v>
                </c:pt>
                <c:pt idx="440">
                  <c:v>0.9928860425130519</c:v>
                </c:pt>
                <c:pt idx="441">
                  <c:v>0.99297708431376097</c:v>
                </c:pt>
                <c:pt idx="442">
                  <c:v>0.99306809084493763</c:v>
                </c:pt>
                <c:pt idx="443">
                  <c:v>0.99315890246554095</c:v>
                </c:pt>
                <c:pt idx="444">
                  <c:v>0.99324959064278107</c:v>
                </c:pt>
                <c:pt idx="445">
                  <c:v>0.99334021570612119</c:v>
                </c:pt>
                <c:pt idx="446">
                  <c:v>0.99342960076695608</c:v>
                </c:pt>
                <c:pt idx="447">
                  <c:v>0.9935183778924308</c:v>
                </c:pt>
                <c:pt idx="448">
                  <c:v>0.99360710675433517</c:v>
                </c:pt>
                <c:pt idx="449">
                  <c:v>0.99369575301128199</c:v>
                </c:pt>
                <c:pt idx="450">
                  <c:v>0.99377892506555188</c:v>
                </c:pt>
                <c:pt idx="451">
                  <c:v>0.99385634818605095</c:v>
                </c:pt>
                <c:pt idx="452">
                  <c:v>0.99393348822214556</c:v>
                </c:pt>
                <c:pt idx="453">
                  <c:v>0.99400932142925258</c:v>
                </c:pt>
                <c:pt idx="454">
                  <c:v>0.99408359999249996</c:v>
                </c:pt>
                <c:pt idx="455">
                  <c:v>0.99415727618926097</c:v>
                </c:pt>
                <c:pt idx="456">
                  <c:v>0.99422983489873429</c:v>
                </c:pt>
                <c:pt idx="457">
                  <c:v>0.99430221818869136</c:v>
                </c:pt>
                <c:pt idx="458">
                  <c:v>0.99437000994242564</c:v>
                </c:pt>
                <c:pt idx="459">
                  <c:v>0.99443601687219441</c:v>
                </c:pt>
                <c:pt idx="460">
                  <c:v>0.99450161634605017</c:v>
                </c:pt>
                <c:pt idx="461">
                  <c:v>0.99456669141764897</c:v>
                </c:pt>
                <c:pt idx="462">
                  <c:v>0.99463166160879624</c:v>
                </c:pt>
                <c:pt idx="463">
                  <c:v>0.9946966317999435</c:v>
                </c:pt>
                <c:pt idx="464">
                  <c:v>0.99476100055274974</c:v>
                </c:pt>
                <c:pt idx="465">
                  <c:v>0.99482522265855322</c:v>
                </c:pt>
                <c:pt idx="466">
                  <c:v>0.99488834027110706</c:v>
                </c:pt>
                <c:pt idx="467">
                  <c:v>0.99495124533832147</c:v>
                </c:pt>
                <c:pt idx="468">
                  <c:v>0.99501383483603589</c:v>
                </c:pt>
                <c:pt idx="469">
                  <c:v>0.99507526322362005</c:v>
                </c:pt>
                <c:pt idx="470">
                  <c:v>0.99513598900499423</c:v>
                </c:pt>
                <c:pt idx="471">
                  <c:v>0.99519671478636829</c:v>
                </c:pt>
                <c:pt idx="472">
                  <c:v>0.99525716862108526</c:v>
                </c:pt>
                <c:pt idx="473">
                  <c:v>0.99531751943164193</c:v>
                </c:pt>
                <c:pt idx="474">
                  <c:v>0.9953778702421987</c:v>
                </c:pt>
                <c:pt idx="475">
                  <c:v>0.99543760754852173</c:v>
                </c:pt>
                <c:pt idx="476">
                  <c:v>0.99549590437289259</c:v>
                </c:pt>
                <c:pt idx="477">
                  <c:v>0.99555382808273718</c:v>
                </c:pt>
                <c:pt idx="478">
                  <c:v>0.99561074011389095</c:v>
                </c:pt>
                <c:pt idx="479">
                  <c:v>0.99566713980868027</c:v>
                </c:pt>
                <c:pt idx="480">
                  <c:v>0.9957202594369623</c:v>
                </c:pt>
                <c:pt idx="481">
                  <c:v>0.99577291220801356</c:v>
                </c:pt>
                <c:pt idx="482">
                  <c:v>0.99582551114662088</c:v>
                </c:pt>
                <c:pt idx="483">
                  <c:v>0.9958780191269605</c:v>
                </c:pt>
                <c:pt idx="484">
                  <c:v>0.99593031920268849</c:v>
                </c:pt>
                <c:pt idx="485">
                  <c:v>0.9959816391566757</c:v>
                </c:pt>
                <c:pt idx="486">
                  <c:v>0.996032547014022</c:v>
                </c:pt>
                <c:pt idx="487">
                  <c:v>0.99608324603861098</c:v>
                </c:pt>
                <c:pt idx="488">
                  <c:v>0.99613307260634731</c:v>
                </c:pt>
                <c:pt idx="489">
                  <c:v>0.99618286761713382</c:v>
                </c:pt>
                <c:pt idx="490">
                  <c:v>0.99623210574056753</c:v>
                </c:pt>
                <c:pt idx="491">
                  <c:v>0.99628083338392792</c:v>
                </c:pt>
                <c:pt idx="492">
                  <c:v>0.99632956102728842</c:v>
                </c:pt>
                <c:pt idx="493">
                  <c:v>0.99637802507730189</c:v>
                </c:pt>
                <c:pt idx="494">
                  <c:v>0.99642644828890958</c:v>
                </c:pt>
                <c:pt idx="495">
                  <c:v>0.99647477126079387</c:v>
                </c:pt>
                <c:pt idx="496">
                  <c:v>0.99652260324366204</c:v>
                </c:pt>
                <c:pt idx="497">
                  <c:v>0.9965703377712436</c:v>
                </c:pt>
                <c:pt idx="498">
                  <c:v>0.99661804909518537</c:v>
                </c:pt>
                <c:pt idx="499">
                  <c:v>0.99666499005828935</c:v>
                </c:pt>
                <c:pt idx="500">
                  <c:v>0.99670935448924147</c:v>
                </c:pt>
                <c:pt idx="501">
                  <c:v>0.99675333930864818</c:v>
                </c:pt>
                <c:pt idx="502">
                  <c:v>0.99679616208977895</c:v>
                </c:pt>
                <c:pt idx="503">
                  <c:v>0.99683768175450438</c:v>
                </c:pt>
                <c:pt idx="504">
                  <c:v>0.9968790055805109</c:v>
                </c:pt>
                <c:pt idx="505">
                  <c:v>0.99691971033341031</c:v>
                </c:pt>
                <c:pt idx="506">
                  <c:v>0.99695980343836732</c:v>
                </c:pt>
                <c:pt idx="507">
                  <c:v>0.99699989654332433</c:v>
                </c:pt>
                <c:pt idx="508">
                  <c:v>0.9970393083894199</c:v>
                </c:pt>
                <c:pt idx="509">
                  <c:v>0.99707855224116404</c:v>
                </c:pt>
                <c:pt idx="510">
                  <c:v>0.99711744339758479</c:v>
                </c:pt>
                <c:pt idx="511">
                  <c:v>0.99715564679812496</c:v>
                </c:pt>
                <c:pt idx="512">
                  <c:v>0.99719347801228431</c:v>
                </c:pt>
                <c:pt idx="513">
                  <c:v>0.99723080524338958</c:v>
                </c:pt>
                <c:pt idx="514">
                  <c:v>0.99726807678575968</c:v>
                </c:pt>
                <c:pt idx="515">
                  <c:v>0.99730534832812967</c:v>
                </c:pt>
                <c:pt idx="516">
                  <c:v>0.99734246951091443</c:v>
                </c:pt>
                <c:pt idx="517">
                  <c:v>0.99737932988478906</c:v>
                </c:pt>
                <c:pt idx="518">
                  <c:v>0.99741605103682551</c:v>
                </c:pt>
                <c:pt idx="519">
                  <c:v>0.99745273784747512</c:v>
                </c:pt>
                <c:pt idx="520">
                  <c:v>0.99748883621382212</c:v>
                </c:pt>
                <c:pt idx="521">
                  <c:v>0.99752478236429265</c:v>
                </c:pt>
                <c:pt idx="522">
                  <c:v>0.99756059578994416</c:v>
                </c:pt>
                <c:pt idx="523">
                  <c:v>0.99759462717606706</c:v>
                </c:pt>
                <c:pt idx="524">
                  <c:v>0.99762862886153125</c:v>
                </c:pt>
                <c:pt idx="525">
                  <c:v>0.99766200404872352</c:v>
                </c:pt>
                <c:pt idx="526">
                  <c:v>0.99769530034354093</c:v>
                </c:pt>
                <c:pt idx="527">
                  <c:v>0.99772841193738637</c:v>
                </c:pt>
                <c:pt idx="528">
                  <c:v>0.9977612293090804</c:v>
                </c:pt>
                <c:pt idx="529">
                  <c:v>0.9977936772788305</c:v>
                </c:pt>
                <c:pt idx="530">
                  <c:v>0.99782609369163067</c:v>
                </c:pt>
                <c:pt idx="531">
                  <c:v>0.99785827806803373</c:v>
                </c:pt>
                <c:pt idx="532">
                  <c:v>0.99789027031830024</c:v>
                </c:pt>
                <c:pt idx="533">
                  <c:v>0.99792225514340194</c:v>
                </c:pt>
                <c:pt idx="534">
                  <c:v>0.99795353179342028</c:v>
                </c:pt>
                <c:pt idx="535">
                  <c:v>0.99798471748517104</c:v>
                </c:pt>
                <c:pt idx="536">
                  <c:v>0.99801588739844671</c:v>
                </c:pt>
                <c:pt idx="537">
                  <c:v>0.99804638533431678</c:v>
                </c:pt>
                <c:pt idx="538">
                  <c:v>0.99807663267087821</c:v>
                </c:pt>
                <c:pt idx="539">
                  <c:v>0.99810667395911912</c:v>
                </c:pt>
                <c:pt idx="540">
                  <c:v>0.99813658809141459</c:v>
                </c:pt>
                <c:pt idx="541">
                  <c:v>0.99816635464856163</c:v>
                </c:pt>
                <c:pt idx="542">
                  <c:v>0.99819600704380118</c:v>
                </c:pt>
                <c:pt idx="543">
                  <c:v>0.99822489557522209</c:v>
                </c:pt>
                <c:pt idx="544">
                  <c:v>0.99825358455534152</c:v>
                </c:pt>
                <c:pt idx="545">
                  <c:v>0.99828227353546095</c:v>
                </c:pt>
                <c:pt idx="546">
                  <c:v>0.99831096251558027</c:v>
                </c:pt>
                <c:pt idx="547">
                  <c:v>0.99833958466921757</c:v>
                </c:pt>
                <c:pt idx="548">
                  <c:v>0.99836816505630321</c:v>
                </c:pt>
                <c:pt idx="549">
                  <c:v>0.99839674173080661</c:v>
                </c:pt>
                <c:pt idx="550">
                  <c:v>0.99842511235698939</c:v>
                </c:pt>
                <c:pt idx="551">
                  <c:v>0.99845344400105751</c:v>
                </c:pt>
                <c:pt idx="552">
                  <c:v>0.9984793726761988</c:v>
                </c:pt>
                <c:pt idx="553">
                  <c:v>0.99850519554274308</c:v>
                </c:pt>
                <c:pt idx="554">
                  <c:v>0.99853094601393144</c:v>
                </c:pt>
                <c:pt idx="555">
                  <c:v>0.99855665935929627</c:v>
                </c:pt>
                <c:pt idx="556">
                  <c:v>0.99858202465006574</c:v>
                </c:pt>
                <c:pt idx="557">
                  <c:v>0.99860731661733371</c:v>
                </c:pt>
                <c:pt idx="558">
                  <c:v>0.99863225960186075</c:v>
                </c:pt>
                <c:pt idx="559">
                  <c:v>0.99865659186659106</c:v>
                </c:pt>
                <c:pt idx="560">
                  <c:v>0.99868045913038184</c:v>
                </c:pt>
                <c:pt idx="561">
                  <c:v>0.99870406558526237</c:v>
                </c:pt>
                <c:pt idx="562">
                  <c:v>0.9987276720401429</c:v>
                </c:pt>
                <c:pt idx="563">
                  <c:v>0.99875048400240019</c:v>
                </c:pt>
                <c:pt idx="564">
                  <c:v>0.99877329596465758</c:v>
                </c:pt>
                <c:pt idx="565">
                  <c:v>0.9987960921484399</c:v>
                </c:pt>
                <c:pt idx="566">
                  <c:v>0.99881876488885901</c:v>
                </c:pt>
                <c:pt idx="567">
                  <c:v>0.99884143762927824</c:v>
                </c:pt>
                <c:pt idx="568">
                  <c:v>0.9988639228842886</c:v>
                </c:pt>
                <c:pt idx="569">
                  <c:v>0.99888593292875827</c:v>
                </c:pt>
                <c:pt idx="570">
                  <c:v>0.99890740650507792</c:v>
                </c:pt>
                <c:pt idx="571">
                  <c:v>0.99892842064933174</c:v>
                </c:pt>
                <c:pt idx="572">
                  <c:v>0.99894911551150334</c:v>
                </c:pt>
                <c:pt idx="573">
                  <c:v>0.99896981037367505</c:v>
                </c:pt>
                <c:pt idx="574">
                  <c:v>0.9989897033180587</c:v>
                </c:pt>
                <c:pt idx="575">
                  <c:v>0.99900931781876612</c:v>
                </c:pt>
                <c:pt idx="576">
                  <c:v>0.99902880145094552</c:v>
                </c:pt>
                <c:pt idx="577">
                  <c:v>0.9990481124480457</c:v>
                </c:pt>
                <c:pt idx="578">
                  <c:v>0.99906727958257979</c:v>
                </c:pt>
                <c:pt idx="579">
                  <c:v>0.99908564015859802</c:v>
                </c:pt>
                <c:pt idx="580">
                  <c:v>0.9991039339081339</c:v>
                </c:pt>
                <c:pt idx="581">
                  <c:v>0.99912176080043913</c:v>
                </c:pt>
                <c:pt idx="582">
                  <c:v>0.99913951436924286</c:v>
                </c:pt>
                <c:pt idx="583">
                  <c:v>0.99915715748872158</c:v>
                </c:pt>
                <c:pt idx="584">
                  <c:v>0.99917435324202708</c:v>
                </c:pt>
                <c:pt idx="585">
                  <c:v>0.99919154899533258</c:v>
                </c:pt>
                <c:pt idx="586">
                  <c:v>0.99920874474863797</c:v>
                </c:pt>
                <c:pt idx="587">
                  <c:v>0.99922583005261856</c:v>
                </c:pt>
                <c:pt idx="588">
                  <c:v>0.99924291442845359</c:v>
                </c:pt>
                <c:pt idx="589">
                  <c:v>0.99925973985166949</c:v>
                </c:pt>
                <c:pt idx="590">
                  <c:v>0.99927644554410466</c:v>
                </c:pt>
                <c:pt idx="591">
                  <c:v>0.99929315123653983</c:v>
                </c:pt>
                <c:pt idx="592">
                  <c:v>0.99930983372533522</c:v>
                </c:pt>
                <c:pt idx="593">
                  <c:v>0.99932632037541169</c:v>
                </c:pt>
                <c:pt idx="594">
                  <c:v>0.99934279495959555</c:v>
                </c:pt>
                <c:pt idx="595">
                  <c:v>0.99935903750738231</c:v>
                </c:pt>
                <c:pt idx="596">
                  <c:v>0.99937522065385143</c:v>
                </c:pt>
                <c:pt idx="597">
                  <c:v>0.99939116526690452</c:v>
                </c:pt>
                <c:pt idx="598">
                  <c:v>0.99940683422071808</c:v>
                </c:pt>
                <c:pt idx="599">
                  <c:v>0.99942250317453163</c:v>
                </c:pt>
                <c:pt idx="600">
                  <c:v>0.9994381414995408</c:v>
                </c:pt>
                <c:pt idx="601">
                  <c:v>0.99945360904576186</c:v>
                </c:pt>
                <c:pt idx="602">
                  <c:v>0.99946832943478459</c:v>
                </c:pt>
                <c:pt idx="603">
                  <c:v>0.99948304982380731</c:v>
                </c:pt>
                <c:pt idx="604">
                  <c:v>0.99949777021283015</c:v>
                </c:pt>
                <c:pt idx="605">
                  <c:v>0.99951239036212935</c:v>
                </c:pt>
                <c:pt idx="606">
                  <c:v>0.99952689449323018</c:v>
                </c:pt>
                <c:pt idx="607">
                  <c:v>0.99954123898328995</c:v>
                </c:pt>
                <c:pt idx="608">
                  <c:v>0.99955558347334972</c:v>
                </c:pt>
                <c:pt idx="609">
                  <c:v>0.99956981844223003</c:v>
                </c:pt>
                <c:pt idx="610">
                  <c:v>0.99958386685384715</c:v>
                </c:pt>
                <c:pt idx="611">
                  <c:v>0.99959788463665999</c:v>
                </c:pt>
                <c:pt idx="612">
                  <c:v>0.99961190241947273</c:v>
                </c:pt>
                <c:pt idx="613">
                  <c:v>0.99962592020228547</c:v>
                </c:pt>
                <c:pt idx="614">
                  <c:v>0.9996399055000027</c:v>
                </c:pt>
                <c:pt idx="615">
                  <c:v>0.99965387780368165</c:v>
                </c:pt>
                <c:pt idx="616">
                  <c:v>0.99966733777099614</c:v>
                </c:pt>
                <c:pt idx="617">
                  <c:v>0.99968079773831064</c:v>
                </c:pt>
                <c:pt idx="618">
                  <c:v>0.99969425770562503</c:v>
                </c:pt>
                <c:pt idx="619">
                  <c:v>0.9997074847083971</c:v>
                </c:pt>
                <c:pt idx="620">
                  <c:v>0.99972058548336917</c:v>
                </c:pt>
                <c:pt idx="621">
                  <c:v>0.99973354982093976</c:v>
                </c:pt>
                <c:pt idx="622">
                  <c:v>0.99974609092412225</c:v>
                </c:pt>
                <c:pt idx="623">
                  <c:v>0.99975852436241675</c:v>
                </c:pt>
                <c:pt idx="624">
                  <c:v>0.99977019208060136</c:v>
                </c:pt>
                <c:pt idx="625">
                  <c:v>0.99978181524779763</c:v>
                </c:pt>
                <c:pt idx="626">
                  <c:v>0.99979336416334674</c:v>
                </c:pt>
                <c:pt idx="627">
                  <c:v>0.99980490379744014</c:v>
                </c:pt>
                <c:pt idx="628">
                  <c:v>0.99981638310207022</c:v>
                </c:pt>
                <c:pt idx="629">
                  <c:v>0.99982786240670041</c:v>
                </c:pt>
                <c:pt idx="630">
                  <c:v>0.99983926838782911</c:v>
                </c:pt>
                <c:pt idx="631">
                  <c:v>0.9998506743689578</c:v>
                </c:pt>
                <c:pt idx="632">
                  <c:v>0.99986191699646321</c:v>
                </c:pt>
                <c:pt idx="633">
                  <c:v>0.99987254611973486</c:v>
                </c:pt>
                <c:pt idx="634">
                  <c:v>0.99988316967413304</c:v>
                </c:pt>
                <c:pt idx="635">
                  <c:v>0.99989378394707529</c:v>
                </c:pt>
                <c:pt idx="636">
                  <c:v>0.99990439822001753</c:v>
                </c:pt>
                <c:pt idx="637">
                  <c:v>0.99991479437874664</c:v>
                </c:pt>
                <c:pt idx="638">
                  <c:v>0.99992519053747575</c:v>
                </c:pt>
                <c:pt idx="639">
                  <c:v>0.99993550409124754</c:v>
                </c:pt>
                <c:pt idx="640">
                  <c:v>0.99994578701621495</c:v>
                </c:pt>
                <c:pt idx="641">
                  <c:v>0.99995595299483819</c:v>
                </c:pt>
                <c:pt idx="642">
                  <c:v>0.99996513328284731</c:v>
                </c:pt>
                <c:pt idx="643">
                  <c:v>0.99997429686423589</c:v>
                </c:pt>
                <c:pt idx="644">
                  <c:v>0.99998326182246866</c:v>
                </c:pt>
                <c:pt idx="645">
                  <c:v>0.99999198917543075</c:v>
                </c:pt>
                <c:pt idx="646">
                  <c:v>0.99999999999999933</c:v>
                </c:pt>
              </c:numCache>
            </c:numRef>
          </c:val>
          <c:smooth val="0"/>
          <c:extLst>
            <c:ext xmlns:c16="http://schemas.microsoft.com/office/drawing/2014/chart" uri="{C3380CC4-5D6E-409C-BE32-E72D297353CC}">
              <c16:uniqueId val="{00000001-1FEB-444D-9D48-A3E0D87D1EEA}"/>
            </c:ext>
          </c:extLst>
        </c:ser>
        <c:dLbls>
          <c:showLegendKey val="0"/>
          <c:showVal val="0"/>
          <c:showCatName val="0"/>
          <c:showSerName val="0"/>
          <c:showPercent val="0"/>
          <c:showBubbleSize val="0"/>
        </c:dLbls>
        <c:marker val="1"/>
        <c:smooth val="0"/>
        <c:axId val="2118909887"/>
        <c:axId val="570209823"/>
      </c:lineChart>
      <c:catAx>
        <c:axId val="14339747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8850143"/>
        <c:crosses val="autoZero"/>
        <c:auto val="1"/>
        <c:lblAlgn val="ctr"/>
        <c:lblOffset val="100"/>
        <c:noMultiLvlLbl val="0"/>
      </c:catAx>
      <c:valAx>
        <c:axId val="20788501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33974735"/>
        <c:crosses val="autoZero"/>
        <c:crossBetween val="between"/>
      </c:valAx>
      <c:valAx>
        <c:axId val="570209823"/>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8909887"/>
        <c:crosses val="max"/>
        <c:crossBetween val="between"/>
      </c:valAx>
      <c:catAx>
        <c:axId val="2118909887"/>
        <c:scaling>
          <c:orientation val="minMax"/>
        </c:scaling>
        <c:delete val="1"/>
        <c:axPos val="b"/>
        <c:numFmt formatCode="General" sourceLinked="1"/>
        <c:majorTickMark val="out"/>
        <c:minorTickMark val="none"/>
        <c:tickLblPos val="nextTo"/>
        <c:crossAx val="570209823"/>
        <c:auto val="1"/>
        <c:lblAlgn val="ctr"/>
        <c:lblOffset val="100"/>
        <c:noMultiLvlLbl val="0"/>
      </c:catAx>
      <c:spPr>
        <a:solidFill>
          <a:schemeClr val="tx2">
            <a:lumMod val="40000"/>
            <a:lumOff val="60000"/>
          </a:schemeClr>
        </a:solidFill>
        <a:ln>
          <a:noFill/>
        </a:ln>
        <a:effectLst/>
      </c:spPr>
    </c:plotArea>
    <c:legend>
      <c:legendPos val="b"/>
      <c:layout>
        <c:manualLayout>
          <c:xMode val="edge"/>
          <c:yMode val="edge"/>
          <c:x val="0.37914545339873179"/>
          <c:y val="0.95204850393700768"/>
          <c:w val="0.27373115791210018"/>
          <c:h val="4.500031496062992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7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 dir="row">_xlchart.v1.10</cx:f>
      </cx:numDim>
    </cx:data>
    <cx:data id="1">
      <cx:numDim type="val">
        <cx:f dir="row">_xlchart.v1.11</cx:f>
      </cx:numDim>
    </cx:data>
    <cx:data id="2">
      <cx:numDim type="val">
        <cx:f dir="row">_xlchart.v1.6</cx:f>
      </cx:numDim>
    </cx:data>
    <cx:data id="3">
      <cx:numDim type="val">
        <cx:f dir="row">_xlchart.v1.7</cx:f>
      </cx:numDim>
    </cx:data>
    <cx:data id="4">
      <cx:numDim type="val">
        <cx:f dir="row">_xlchart.v1.8</cx:f>
      </cx:numDim>
    </cx:data>
    <cx:data id="5">
      <cx:numDim type="val">
        <cx:f dir="row">_xlchart.v1.9</cx:f>
      </cx:numDim>
    </cx:data>
  </cx:chartData>
  <cx:chart>
    <cx:title pos="t" align="ctr" overlay="0">
      <cx:tx>
        <cx:txData>
          <cx:v>Quartile Distribution of Revenue by Product</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Quartile Distribution of Revenue by Product</a:t>
          </a:r>
        </a:p>
      </cx:txPr>
    </cx:title>
    <cx:plotArea>
      <cx:plotAreaRegion>
        <cx:series layoutId="boxWhisker" uniqueId="{CD57A9D0-71C4-43EA-9199-1F31CCE76283}">
          <cx:tx>
            <cx:txData>
              <cx:f>_xlchart.v1.4</cx:f>
              <cx:v>Cleaning &amp; Housekeeping Services</cx:v>
            </cx:txData>
          </cx:tx>
          <cx:dataId val="0"/>
          <cx:layoutPr>
            <cx:visibility meanLine="1" meanMarker="1" nonoutliers="0" outliers="1"/>
            <cx:statistics quartileMethod="exclusive"/>
          </cx:layoutPr>
        </cx:series>
        <cx:series layoutId="boxWhisker" uniqueId="{CD0F340E-CE1D-48ED-8E50-C5765ED7C08B}">
          <cx:tx>
            <cx:txData>
              <cx:f>_xlchart.v1.5</cx:f>
              <cx:v>Facility Maintenance and Repair</cx:v>
            </cx:txData>
          </cx:tx>
          <cx:dataId val="1"/>
          <cx:layoutPr>
            <cx:visibility meanLine="1" meanMarker="1" nonoutliers="0" outliers="1"/>
            <cx:statistics quartileMethod="exclusive"/>
          </cx:layoutPr>
        </cx:series>
        <cx:series layoutId="boxWhisker" uniqueId="{74275D42-E740-4A39-8533-A8E7275DD60D}">
          <cx:tx>
            <cx:txData>
              <cx:f>_xlchart.v1.0</cx:f>
              <cx:v>Fleet Maintenance</cx:v>
            </cx:txData>
          </cx:tx>
          <cx:dataId val="2"/>
          <cx:layoutPr>
            <cx:visibility meanLine="1" meanMarker="1" nonoutliers="0" outliers="1"/>
            <cx:statistics quartileMethod="exclusive"/>
          </cx:layoutPr>
        </cx:series>
        <cx:series layoutId="boxWhisker" uniqueId="{820BE0FC-2BFC-4F70-B35A-5A5628B5BD7C}">
          <cx:tx>
            <cx:txData>
              <cx:f>_xlchart.v1.1</cx:f>
              <cx:v>Green Plants and Foliage Care</cx:v>
            </cx:txData>
          </cx:tx>
          <cx:dataId val="3"/>
          <cx:layoutPr>
            <cx:visibility meanLine="1" meanMarker="1" nonoutliers="0" outliers="1"/>
            <cx:statistics quartileMethod="exclusive"/>
          </cx:layoutPr>
        </cx:series>
        <cx:series layoutId="boxWhisker" uniqueId="{F1CF6037-547D-4404-A5F6-E33B855810B5}">
          <cx:tx>
            <cx:txData>
              <cx:f>_xlchart.v1.2</cx:f>
              <cx:v>Landscaping/Grounds Care</cx:v>
            </cx:txData>
          </cx:tx>
          <cx:dataId val="4"/>
          <cx:layoutPr>
            <cx:visibility meanLine="1" meanMarker="1" nonoutliers="0" outliers="1"/>
            <cx:statistics quartileMethod="exclusive"/>
          </cx:layoutPr>
        </cx:series>
        <cx:series layoutId="boxWhisker" uniqueId="{BF00424A-76D5-48E4-9E57-CC4B11C664B1}">
          <cx:tx>
            <cx:txData>
              <cx:f>_xlchart.v1.3</cx:f>
              <cx:v>Predictive Maintenance/Preventative Maintenance</cx:v>
            </cx:txData>
          </cx:tx>
          <cx:dataId val="5"/>
          <cx:layoutPr>
            <cx:visibility meanLine="1" meanMarker="1" nonoutliers="0" outliers="1"/>
            <cx:statistics quartileMethod="exclusive"/>
          </cx:layoutPr>
        </cx:series>
      </cx:plotAreaRegion>
      <cx:axis id="0" hidden="1">
        <cx:catScaling gapWidth="1.5"/>
        <cx:tickLabels/>
      </cx:axis>
      <cx:axis id="1">
        <cx:valScaling/>
        <cx:majorGridlines/>
        <cx:tickLabels/>
      </cx:axis>
    </cx:plotArea>
    <cx:legend pos="r"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_xlchart.v1.12</cx:f>
      </cx:strDim>
      <cx:numDim type="size">
        <cx:f>_xlchart.v1.14</cx:f>
      </cx:num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chemeClr val="bg1"/>
                </a:solidFill>
                <a:latin typeface="Calibri" panose="020F0502020204030204"/>
              </a:rPr>
              <a:t>Branch Revenue by Market and Region</a:t>
            </a:r>
            <a:br>
              <a:rPr lang="en-US" sz="1400" b="0" i="0" u="none" strike="noStrike" baseline="0">
                <a:solidFill>
                  <a:schemeClr val="bg1"/>
                </a:solidFill>
                <a:latin typeface="Calibri" panose="020F0502020204030204"/>
              </a:rPr>
            </a:br>
            <a:r>
              <a:rPr lang="en-US" sz="1050" b="0" i="0" u="none" strike="noStrike" baseline="0">
                <a:solidFill>
                  <a:schemeClr val="bg1"/>
                </a:solidFill>
                <a:latin typeface="Calibri" panose="020F0502020204030204"/>
              </a:rPr>
              <a:t>Filter by Job Title and Employee Status</a:t>
            </a:r>
            <a:endParaRPr lang="en-US" sz="1400" b="0" i="0" u="none" strike="noStrike" baseline="0">
              <a:solidFill>
                <a:schemeClr val="bg1"/>
              </a:solidFill>
              <a:latin typeface="Calibri" panose="020F0502020204030204"/>
            </a:endParaRPr>
          </a:p>
        </cx:rich>
      </cx:tx>
    </cx:title>
    <cx:plotArea>
      <cx:plotAreaRegion>
        <cx:series layoutId="sunburst" uniqueId="{0EE6E545-496D-49C7-97E5-3EE5DA99C14F}">
          <cx:tx>
            <cx:txData>
              <cx:f>_xlchart.v1.13</cx:f>
              <cx:v>Sum of Sales_Amount 2</cx:v>
            </cx:txData>
          </cx:tx>
          <cx:dataLabels pos="ctr">
            <cx:visibility seriesName="0" categoryName="1" value="0"/>
          </cx:dataLabels>
          <cx:dataId val="0"/>
        </cx:series>
      </cx:plotAreaRegion>
    </cx:plotArea>
  </cx:chart>
  <cx:spPr>
    <a:solidFill>
      <a:schemeClr val="tx2">
        <a:lumMod val="75000"/>
      </a:schemeClr>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09">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lt1"/>
    </cs:fontRef>
    <cs:spPr>
      <a:ln>
        <a:solidFill>
          <a:schemeClr val="ph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3.xml"/><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microsoft.com/office/2014/relationships/chartEx" Target="../charts/chartEx2.xml"/><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0</xdr:colOff>
      <xdr:row>15</xdr:row>
      <xdr:rowOff>0</xdr:rowOff>
    </xdr:from>
    <xdr:to>
      <xdr:col>14</xdr:col>
      <xdr:colOff>0</xdr:colOff>
      <xdr:row>34</xdr:row>
      <xdr:rowOff>166688</xdr:rowOff>
    </xdr:to>
    <xdr:graphicFrame macro="">
      <xdr:nvGraphicFramePr>
        <xdr:cNvPr id="7" name="Chart 6">
          <a:extLst>
            <a:ext uri="{FF2B5EF4-FFF2-40B4-BE49-F238E27FC236}">
              <a16:creationId xmlns:a16="http://schemas.microsoft.com/office/drawing/2014/main" id="{4D874EDB-42A4-40BF-B744-9B03858D32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276225</xdr:colOff>
      <xdr:row>15</xdr:row>
      <xdr:rowOff>0</xdr:rowOff>
    </xdr:from>
    <xdr:to>
      <xdr:col>19</xdr:col>
      <xdr:colOff>9525</xdr:colOff>
      <xdr:row>34</xdr:row>
      <xdr:rowOff>0</xdr:rowOff>
    </xdr:to>
    <mc:AlternateContent xmlns:mc="http://schemas.openxmlformats.org/markup-compatibility/2006">
      <mc:Choice xmlns:a14="http://schemas.microsoft.com/office/drawing/2010/main" Requires="a14">
        <xdr:graphicFrame macro="">
          <xdr:nvGraphicFramePr>
            <xdr:cNvPr id="8" name="Month">
              <a:extLst>
                <a:ext uri="{FF2B5EF4-FFF2-40B4-BE49-F238E27FC236}">
                  <a16:creationId xmlns:a16="http://schemas.microsoft.com/office/drawing/2014/main" id="{B250B8A0-8DB9-4EDC-B2A0-57003C77393F}"/>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11172825" y="2286000"/>
              <a:ext cx="1828800" cy="3619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absoluteAnchor>
    <xdr:pos x="9877425" y="2476500"/>
    <xdr:ext cx="2438400" cy="3067050"/>
    <mc:AlternateContent xmlns:mc="http://schemas.openxmlformats.org/markup-compatibility/2006">
      <mc:Choice xmlns:sle15="http://schemas.microsoft.com/office/drawing/2012/slicer" Requires="sle15">
        <xdr:graphicFrame macro="">
          <xdr:nvGraphicFramePr>
            <xdr:cNvPr id="2" name="Z scores">
              <a:extLst>
                <a:ext uri="{FF2B5EF4-FFF2-40B4-BE49-F238E27FC236}">
                  <a16:creationId xmlns:a16="http://schemas.microsoft.com/office/drawing/2014/main" id="{FFE59FA5-0055-4702-8244-58D6DA9DA588}"/>
                </a:ext>
              </a:extLst>
            </xdr:cNvPr>
            <xdr:cNvGraphicFramePr/>
          </xdr:nvGraphicFramePr>
          <xdr:xfrm>
            <a:off x="0" y="0"/>
            <a:ext cx="0" cy="0"/>
          </xdr:xfrm>
          <a:graphic>
            <a:graphicData uri="http://schemas.microsoft.com/office/drawing/2010/slicer">
              <sle:slicer xmlns:sle="http://schemas.microsoft.com/office/drawing/2010/slicer" name="Z scores"/>
            </a:graphicData>
          </a:graphic>
        </xdr:graphicFrame>
      </mc:Choice>
      <mc:Fallback>
        <xdr:sp macro="" textlink="">
          <xdr:nvSpPr>
            <xdr:cNvPr id="0" name=""/>
            <xdr:cNvSpPr>
              <a:spLocks noTextEdit="1"/>
            </xdr:cNvSpPr>
          </xdr:nvSpPr>
          <xdr:spPr>
            <a:xfrm>
              <a:off x="9877425" y="2476500"/>
              <a:ext cx="2438400" cy="306705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twoCellAnchor>
    <xdr:from>
      <xdr:col>0</xdr:col>
      <xdr:colOff>0</xdr:colOff>
      <xdr:row>13</xdr:row>
      <xdr:rowOff>0</xdr:rowOff>
    </xdr:from>
    <xdr:to>
      <xdr:col>13</xdr:col>
      <xdr:colOff>0</xdr:colOff>
      <xdr:row>33</xdr:row>
      <xdr:rowOff>61913</xdr:rowOff>
    </xdr:to>
    <xdr:graphicFrame macro="">
      <xdr:nvGraphicFramePr>
        <xdr:cNvPr id="3" name="Chart 2">
          <a:extLst>
            <a:ext uri="{FF2B5EF4-FFF2-40B4-BE49-F238E27FC236}">
              <a16:creationId xmlns:a16="http://schemas.microsoft.com/office/drawing/2014/main" id="{1A7B19D6-98F3-4418-B156-29CE072A68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13</xdr:col>
      <xdr:colOff>609599</xdr:colOff>
      <xdr:row>20</xdr:row>
      <xdr:rowOff>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96F4E95C-F9D6-47BD-8280-C0F55D62E7B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547687"/>
              <a:ext cx="9115424" cy="38338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21</xdr:row>
      <xdr:rowOff>1</xdr:rowOff>
    </xdr:from>
    <xdr:to>
      <xdr:col>14</xdr:col>
      <xdr:colOff>0</xdr:colOff>
      <xdr:row>38</xdr:row>
      <xdr:rowOff>1</xdr:rowOff>
    </xdr:to>
    <xdr:graphicFrame macro="">
      <xdr:nvGraphicFramePr>
        <xdr:cNvPr id="3" name="Chart 2">
          <a:extLst>
            <a:ext uri="{FF2B5EF4-FFF2-40B4-BE49-F238E27FC236}">
              <a16:creationId xmlns:a16="http://schemas.microsoft.com/office/drawing/2014/main" id="{ED0DEF4D-751C-4256-A362-EE060A2DED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17</xdr:row>
      <xdr:rowOff>0</xdr:rowOff>
    </xdr:from>
    <xdr:to>
      <xdr:col>16</xdr:col>
      <xdr:colOff>0</xdr:colOff>
      <xdr:row>35</xdr:row>
      <xdr:rowOff>0</xdr:rowOff>
    </xdr:to>
    <xdr:graphicFrame macro="">
      <xdr:nvGraphicFramePr>
        <xdr:cNvPr id="2" name="Chart 4">
          <a:extLst>
            <a:ext uri="{FF2B5EF4-FFF2-40B4-BE49-F238E27FC236}">
              <a16:creationId xmlns:a16="http://schemas.microsoft.com/office/drawing/2014/main" id="{8185D9C6-9141-4590-B2BD-E525ECFEE2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0</xdr:row>
      <xdr:rowOff>1</xdr:rowOff>
    </xdr:from>
    <xdr:to>
      <xdr:col>15</xdr:col>
      <xdr:colOff>609599</xdr:colOff>
      <xdr:row>17</xdr:row>
      <xdr:rowOff>0</xdr:rowOff>
    </xdr:to>
    <xdr:graphicFrame macro="">
      <xdr:nvGraphicFramePr>
        <xdr:cNvPr id="3" name="Chart 12">
          <a:extLst>
            <a:ext uri="{FF2B5EF4-FFF2-40B4-BE49-F238E27FC236}">
              <a16:creationId xmlns:a16="http://schemas.microsoft.com/office/drawing/2014/main" id="{D7012EC1-628C-480E-A704-565CD3A034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16</xdr:col>
      <xdr:colOff>0</xdr:colOff>
      <xdr:row>20</xdr:row>
      <xdr:rowOff>0</xdr:rowOff>
    </xdr:from>
    <xdr:to>
      <xdr:col>25</xdr:col>
      <xdr:colOff>295276</xdr:colOff>
      <xdr:row>27</xdr:row>
      <xdr:rowOff>0</xdr:rowOff>
    </xdr:to>
    <mc:AlternateContent xmlns:mc="http://schemas.openxmlformats.org/markup-compatibility/2006">
      <mc:Choice xmlns:tsle="http://schemas.microsoft.com/office/drawing/2012/timeslicer" Requires="tsle">
        <xdr:graphicFrame macro="">
          <xdr:nvGraphicFramePr>
            <xdr:cNvPr id="4" name="Service_Date">
              <a:extLst>
                <a:ext uri="{FF2B5EF4-FFF2-40B4-BE49-F238E27FC236}">
                  <a16:creationId xmlns:a16="http://schemas.microsoft.com/office/drawing/2014/main" id="{307B8875-4E65-486B-A9D8-795993239228}"/>
                </a:ext>
              </a:extLst>
            </xdr:cNvPr>
            <xdr:cNvGraphicFramePr/>
          </xdr:nvGraphicFramePr>
          <xdr:xfrm>
            <a:off x="0" y="0"/>
            <a:ext cx="0" cy="0"/>
          </xdr:xfrm>
          <a:graphic>
            <a:graphicData uri="http://schemas.microsoft.com/office/drawing/2012/timeslicer">
              <tsle:timeslicer xmlns:tsle="http://schemas.microsoft.com/office/drawing/2012/timeslicer" name="Service_Date"/>
            </a:graphicData>
          </a:graphic>
        </xdr:graphicFrame>
      </mc:Choice>
      <mc:Fallback>
        <xdr:sp macro="" textlink="">
          <xdr:nvSpPr>
            <xdr:cNvPr id="0" name=""/>
            <xdr:cNvSpPr>
              <a:spLocks noTextEdit="1"/>
            </xdr:cNvSpPr>
          </xdr:nvSpPr>
          <xdr:spPr>
            <a:xfrm>
              <a:off x="9753600" y="3810000"/>
              <a:ext cx="5781676" cy="13335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16</xdr:col>
      <xdr:colOff>0</xdr:colOff>
      <xdr:row>6</xdr:row>
      <xdr:rowOff>0</xdr:rowOff>
    </xdr:from>
    <xdr:to>
      <xdr:col>19</xdr:col>
      <xdr:colOff>0</xdr:colOff>
      <xdr:row>11</xdr:row>
      <xdr:rowOff>9525</xdr:rowOff>
    </xdr:to>
    <mc:AlternateContent xmlns:mc="http://schemas.openxmlformats.org/markup-compatibility/2006">
      <mc:Choice xmlns:a14="http://schemas.microsoft.com/office/drawing/2010/main" Requires="a14">
        <xdr:graphicFrame macro="">
          <xdr:nvGraphicFramePr>
            <xdr:cNvPr id="5" name="Region">
              <a:extLst>
                <a:ext uri="{FF2B5EF4-FFF2-40B4-BE49-F238E27FC236}">
                  <a16:creationId xmlns:a16="http://schemas.microsoft.com/office/drawing/2014/main" id="{27663FF2-D102-4108-BDAF-4122071C0452}"/>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9753600" y="1143000"/>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0</xdr:colOff>
      <xdr:row>0</xdr:row>
      <xdr:rowOff>0</xdr:rowOff>
    </xdr:from>
    <xdr:to>
      <xdr:col>28</xdr:col>
      <xdr:colOff>47627</xdr:colOff>
      <xdr:row>5</xdr:row>
      <xdr:rowOff>0</xdr:rowOff>
    </xdr:to>
    <mc:AlternateContent xmlns:mc="http://schemas.openxmlformats.org/markup-compatibility/2006">
      <mc:Choice xmlns:a14="http://schemas.microsoft.com/office/drawing/2010/main" Requires="a14">
        <xdr:graphicFrame macro="">
          <xdr:nvGraphicFramePr>
            <xdr:cNvPr id="6" name="Market">
              <a:extLst>
                <a:ext uri="{FF2B5EF4-FFF2-40B4-BE49-F238E27FC236}">
                  <a16:creationId xmlns:a16="http://schemas.microsoft.com/office/drawing/2014/main" id="{F8A1DDBF-16E5-4866-97EA-4BBA1D9EC0FD}"/>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dr:sp macro="" textlink="">
          <xdr:nvSpPr>
            <xdr:cNvPr id="0" name=""/>
            <xdr:cNvSpPr>
              <a:spLocks noTextEdit="1"/>
            </xdr:cNvSpPr>
          </xdr:nvSpPr>
          <xdr:spPr>
            <a:xfrm>
              <a:off x="9753600" y="0"/>
              <a:ext cx="7362827" cy="952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0</xdr:colOff>
      <xdr:row>12</xdr:row>
      <xdr:rowOff>0</xdr:rowOff>
    </xdr:from>
    <xdr:to>
      <xdr:col>23</xdr:col>
      <xdr:colOff>0</xdr:colOff>
      <xdr:row>19</xdr:row>
      <xdr:rowOff>0</xdr:rowOff>
    </xdr:to>
    <mc:AlternateContent xmlns:mc="http://schemas.openxmlformats.org/markup-compatibility/2006">
      <mc:Choice xmlns:a14="http://schemas.microsoft.com/office/drawing/2010/main" Requires="a14">
        <xdr:graphicFrame macro="">
          <xdr:nvGraphicFramePr>
            <xdr:cNvPr id="10" name="Job_Title">
              <a:extLst>
                <a:ext uri="{FF2B5EF4-FFF2-40B4-BE49-F238E27FC236}">
                  <a16:creationId xmlns:a16="http://schemas.microsoft.com/office/drawing/2014/main" id="{FB871854-B6B8-4A4F-B7FB-580063D77FE9}"/>
                </a:ext>
              </a:extLst>
            </xdr:cNvPr>
            <xdr:cNvGraphicFramePr/>
          </xdr:nvGraphicFramePr>
          <xdr:xfrm>
            <a:off x="0" y="0"/>
            <a:ext cx="0" cy="0"/>
          </xdr:xfrm>
          <a:graphic>
            <a:graphicData uri="http://schemas.microsoft.com/office/drawing/2010/slicer">
              <sle:slicer xmlns:sle="http://schemas.microsoft.com/office/drawing/2010/slicer" name="Job_Title"/>
            </a:graphicData>
          </a:graphic>
        </xdr:graphicFrame>
      </mc:Choice>
      <mc:Fallback>
        <xdr:sp macro="" textlink="">
          <xdr:nvSpPr>
            <xdr:cNvPr id="0" name=""/>
            <xdr:cNvSpPr>
              <a:spLocks noTextEdit="1"/>
            </xdr:cNvSpPr>
          </xdr:nvSpPr>
          <xdr:spPr>
            <a:xfrm>
              <a:off x="9753600" y="2286000"/>
              <a:ext cx="4267200" cy="1333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0</xdr:colOff>
      <xdr:row>28</xdr:row>
      <xdr:rowOff>1</xdr:rowOff>
    </xdr:from>
    <xdr:to>
      <xdr:col>27</xdr:col>
      <xdr:colOff>0</xdr:colOff>
      <xdr:row>32</xdr:row>
      <xdr:rowOff>1</xdr:rowOff>
    </xdr:to>
    <mc:AlternateContent xmlns:mc="http://schemas.openxmlformats.org/markup-compatibility/2006">
      <mc:Choice xmlns:a14="http://schemas.microsoft.com/office/drawing/2010/main" Requires="a14">
        <xdr:graphicFrame macro="">
          <xdr:nvGraphicFramePr>
            <xdr:cNvPr id="11" name="Day_Of_Week">
              <a:extLst>
                <a:ext uri="{FF2B5EF4-FFF2-40B4-BE49-F238E27FC236}">
                  <a16:creationId xmlns:a16="http://schemas.microsoft.com/office/drawing/2014/main" id="{BE30D6ED-8A10-40A6-A2D3-225621B078DD}"/>
                </a:ext>
              </a:extLst>
            </xdr:cNvPr>
            <xdr:cNvGraphicFramePr/>
          </xdr:nvGraphicFramePr>
          <xdr:xfrm>
            <a:off x="0" y="0"/>
            <a:ext cx="0" cy="0"/>
          </xdr:xfrm>
          <a:graphic>
            <a:graphicData uri="http://schemas.microsoft.com/office/drawing/2010/slicer">
              <sle:slicer xmlns:sle="http://schemas.microsoft.com/office/drawing/2010/slicer" name="Day_Of_Week"/>
            </a:graphicData>
          </a:graphic>
        </xdr:graphicFrame>
      </mc:Choice>
      <mc:Fallback>
        <xdr:sp macro="" textlink="">
          <xdr:nvSpPr>
            <xdr:cNvPr id="0" name=""/>
            <xdr:cNvSpPr>
              <a:spLocks noTextEdit="1"/>
            </xdr:cNvSpPr>
          </xdr:nvSpPr>
          <xdr:spPr>
            <a:xfrm>
              <a:off x="9753600" y="5334001"/>
              <a:ext cx="6705600" cy="762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11</xdr:col>
      <xdr:colOff>123825</xdr:colOff>
      <xdr:row>3</xdr:row>
      <xdr:rowOff>0</xdr:rowOff>
    </xdr:from>
    <xdr:to>
      <xdr:col>28</xdr:col>
      <xdr:colOff>66675</xdr:colOff>
      <xdr:row>28</xdr:row>
      <xdr:rowOff>0</xdr:rowOff>
    </xdr:to>
    <xdr:graphicFrame macro="">
      <xdr:nvGraphicFramePr>
        <xdr:cNvPr id="2" name="Chart 19">
          <a:extLst>
            <a:ext uri="{FF2B5EF4-FFF2-40B4-BE49-F238E27FC236}">
              <a16:creationId xmlns:a16="http://schemas.microsoft.com/office/drawing/2014/main" id="{66ADAAD1-02FF-43A2-8F63-C878C93B92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3</xdr:row>
      <xdr:rowOff>0</xdr:rowOff>
    </xdr:from>
    <xdr:to>
      <xdr:col>10</xdr:col>
      <xdr:colOff>609599</xdr:colOff>
      <xdr:row>39</xdr:row>
      <xdr:rowOff>95250</xdr:rowOff>
    </xdr:to>
    <mc:AlternateContent xmlns:mc="http://schemas.openxmlformats.org/markup-compatibility/2006">
      <mc:Choice xmlns:cx1="http://schemas.microsoft.com/office/drawing/2015/9/8/chartex" Requires="cx1">
        <xdr:graphicFrame macro="">
          <xdr:nvGraphicFramePr>
            <xdr:cNvPr id="3" name="Chart 22">
              <a:extLst>
                <a:ext uri="{FF2B5EF4-FFF2-40B4-BE49-F238E27FC236}">
                  <a16:creationId xmlns:a16="http://schemas.microsoft.com/office/drawing/2014/main" id="{E135427C-3347-4640-8EA8-01AB1FAAE14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0" y="381000"/>
              <a:ext cx="7191374" cy="69532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3.84203738426" createdVersion="6" refreshedVersion="6" minRefreshableVersion="3" recordCount="0" supportSubquery="1" supportAdvancedDrill="1" xr:uid="{337C0341-7471-4E7C-B87A-4C5234189F94}">
  <cacheSource type="external" connectionId="2"/>
  <cacheFields count="1">
    <cacheField name="[Sales_By_Employee].[Year].[Year]" caption="Year" numFmtId="0" hierarchy="40" level="1">
      <sharedItems containsSemiMixedTypes="0" containsNonDate="0" containsString="0"/>
    </cacheField>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0" memberValueDatatype="130" unbalanced="0"/>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0" memberValueDatatype="130" unbalanced="0"/>
    <cacheHierarchy uniqueName="[LocationMaster].[Region]" caption="Region" attribute="1" defaultMemberUniqueName="[LocationMaster].[Region].[All]" allUniqueName="[LocationMaster].[Region].[All]" dimensionUniqueName="[LocationMaster]" displayFolder="" count="0"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0"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2" memberValueDatatype="20" unbalanced="0">
      <fieldsUsage count="2">
        <fieldUsage x="-1"/>
        <fieldUsage x="0"/>
      </fieldsUsage>
    </cacheHierarchy>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0"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0"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0" memberValueDatatype="20" unbalanced="0"/>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0"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hidden="1">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4.336576967595" createdVersion="6" refreshedVersion="6" minRefreshableVersion="3" recordCount="0" supportSubquery="1" supportAdvancedDrill="1" xr:uid="{6EEDEB4C-049A-46C6-9120-B2458D553880}">
  <cacheSource type="external" connectionId="2"/>
  <cacheFields count="2">
    <cacheField name="[TransactionMaster].[Month].[Month]" caption="Month" numFmtId="0" hierarchy="60" level="1">
      <sharedItems containsSemiMixedTypes="0" containsNonDate="0" containsString="0"/>
    </cacheField>
    <cacheField name="[ProductMaster].[Business_Segment].[Business_Segment]" caption="Business_Segment" numFmtId="0" hierarchy="24" level="1">
      <sharedItems containsSemiMixedTypes="0" containsNonDate="0" containsString="0"/>
    </cacheField>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0" memberValueDatatype="130" unbalanced="0"/>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3" unbalanced="0"/>
    <cacheHierarchy uniqueName="[LocationMaster].[Market]" caption="Market" attribute="1" defaultMemberUniqueName="[LocationMaster].[Market].[All]" allUniqueName="[LocationMaster].[Market].[All]" dimensionUniqueName="[LocationMaster]" displayFolder="" count="0" memberValueDatatype="130" unbalanced="0"/>
    <cacheHierarchy uniqueName="[LocationMaster].[Region]" caption="Region" attribute="1" defaultMemberUniqueName="[LocationMaster].[Region].[All]" allUniqueName="[LocationMaster].[Region].[All]" dimensionUniqueName="[LocationMaster]" displayFolder="" count="0"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2"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2" memberValueDatatype="130" unbalanced="0">
      <fieldsUsage count="2">
        <fieldUsage x="-1"/>
        <fieldUsage x="1"/>
      </fieldsUsage>
    </cacheHierarchy>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3"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3"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0" memberValueDatatype="20" unbalanced="0"/>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4"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0"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0" memberValueDatatype="20" unbalanced="0"/>
    <cacheHierarchy uniqueName="[TransactionMaster].[Month]" caption="Month" attribute="1" defaultMemberUniqueName="[TransactionMaster].[Month].[All]" allUniqueName="[TransactionMaster].[Month].[All]" dimensionUniqueName="[TransactionMaster]" displayFolder="" count="2" memberValueDatatype="130" unbalanced="0">
      <fieldsUsage count="2">
        <fieldUsage x="-1"/>
        <fieldUsage x="0"/>
      </fieldsUsage>
    </cacheHierarchy>
    <cacheHierarchy uniqueName="[TransactionMaster].[Day]" caption="Day" attribute="1" defaultMemberUniqueName="[TransactionMaster].[Day].[All]" allUniqueName="[TransactionMaster].[Day].[All]" dimensionUniqueName="[TransactionMaster]" displayFolder="" count="2" memberValueDatatype="20" unbalanced="0"/>
    <cacheHierarchy uniqueName="[TransactionMaster].[Day_Of_Week]" caption="Day_Of_Week" attribute="1" defaultMemberUniqueName="[TransactionMaster].[Day_Of_Week].[All]" allUniqueName="[TransactionMaster].[Day_Of_Week].[All]" dimensionUniqueName="[TransactionMaster]" displayFolder="" count="0"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hidden="1">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4.338456365738" createdVersion="5" refreshedVersion="6" minRefreshableVersion="3" recordCount="0" supportSubquery="1" supportAdvancedDrill="1" xr:uid="{F94268D7-987A-4F0E-BC97-D647206D0341}">
  <cacheSource type="external" connectionId="2"/>
  <cacheFields count="7">
    <cacheField name="[TransactionMaster].[Service_Date].[Service_Date]" caption="Service_Date" numFmtId="0" hierarchy="53" level="1">
      <sharedItems containsSemiMixedTypes="0" containsNonDate="0" containsString="0"/>
    </cacheField>
    <cacheField name="[Measures].[Total_revenue]" caption="Total_revenue" numFmtId="0" hierarchy="65" level="32767"/>
    <cacheField name="[TransactionMaster].[Year].[Year]" caption="Year" numFmtId="0" hierarchy="59" level="1">
      <sharedItems containsSemiMixedTypes="0" containsNonDate="0" containsString="0"/>
    </cacheField>
    <cacheField name="[TransactionMaster].[Dates].[Month]" caption="Month" numFmtId="0" hierarchy="50"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TransactionMaster].[Dates].[Month].&amp;[January]"/>
            <x15:cachedUniqueName index="1" name="[TransactionMaster].[Dates].[Month].&amp;[February]"/>
            <x15:cachedUniqueName index="2" name="[TransactionMaster].[Dates].[Month].&amp;[March]"/>
            <x15:cachedUniqueName index="3" name="[TransactionMaster].[Dates].[Month].&amp;[April]"/>
            <x15:cachedUniqueName index="4" name="[TransactionMaster].[Dates].[Month].&amp;[May]"/>
            <x15:cachedUniqueName index="5" name="[TransactionMaster].[Dates].[Month].&amp;[June]"/>
            <x15:cachedUniqueName index="6" name="[TransactionMaster].[Dates].[Month].&amp;[July]"/>
            <x15:cachedUniqueName index="7" name="[TransactionMaster].[Dates].[Month].&amp;[August]"/>
            <x15:cachedUniqueName index="8" name="[TransactionMaster].[Dates].[Month].&amp;[September]"/>
            <x15:cachedUniqueName index="9" name="[TransactionMaster].[Dates].[Month].&amp;[October]"/>
            <x15:cachedUniqueName index="10" name="[TransactionMaster].[Dates].[Month].&amp;[November]"/>
            <x15:cachedUniqueName index="11" name="[TransactionMaster].[Dates].[Month].&amp;[December]"/>
          </x15:cachedUniqueNames>
        </ext>
      </extLst>
    </cacheField>
    <cacheField name="[Measures].[Running total]" caption="Running total" numFmtId="0" hierarchy="69" level="32767"/>
    <cacheField name="[TransactionMaster].[Dates].[Day_Of_Week]" caption="Day_Of_Week" numFmtId="0" hierarchy="50" level="2">
      <sharedItems containsSemiMixedTypes="0" containsNonDate="0" containsString="0"/>
    </cacheField>
    <cacheField name="[TransactionMaster].[Dates].[Day]" caption="Day" numFmtId="0" hierarchy="50" level="3">
      <sharedItems containsSemiMixedTypes="0" containsNonDate="0" containsString="0"/>
    </cacheField>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2" memberValueDatatype="130" unbalanced="0"/>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2" memberValueDatatype="130" unbalanced="0"/>
    <cacheHierarchy uniqueName="[LocationMaster].[Region]" caption="Region" attribute="1" defaultMemberUniqueName="[LocationMaster].[Region].[All]" allUniqueName="[LocationMaster].[Region].[All]" dimensionUniqueName="[LocationMaster]" displayFolder="" count="2"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0"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0" memberValueDatatype="20" unbalanced="0"/>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4" unbalanced="0">
      <fieldsUsage count="4">
        <fieldUsage x="-1"/>
        <fieldUsage x="3"/>
        <fieldUsage x="5"/>
        <fieldUsage x="6"/>
      </fieldsUsage>
    </cacheHierarchy>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2" memberValueDatatype="7" unbalanced="0">
      <fieldsUsage count="2">
        <fieldUsage x="-1"/>
        <fieldUsage x="0"/>
      </fieldsUsage>
    </cacheHierarchy>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2" memberValueDatatype="20" unbalanced="0">
      <fieldsUsage count="2">
        <fieldUsage x="-1"/>
        <fieldUsage x="2"/>
      </fieldsUsage>
    </cacheHierarchy>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2"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oneField="1">
      <fieldsUsage count="1">
        <fieldUsage x="1"/>
      </fieldsUsage>
    </cacheHierarchy>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oneField="1">
      <fieldsUsage count="1">
        <fieldUsage x="4"/>
      </fieldsUsage>
    </cacheHierarchy>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hidden="1">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3.842038657407" createdVersion="3" refreshedVersion="6" minRefreshableVersion="3" recordCount="0" supportSubquery="1" supportAdvancedDrill="1" xr:uid="{C0FA5339-62A5-4EC6-B82D-52C7D54E86BB}">
  <cacheSource type="external" connectionId="2">
    <extLst>
      <ext xmlns:x14="http://schemas.microsoft.com/office/spreadsheetml/2009/9/main" uri="{F057638F-6D5F-4e77-A914-E7F072B9BCA8}">
        <x14:sourceConnection name="ThisWorkbookDataModel"/>
      </ext>
    </extLst>
  </cacheSource>
  <cacheFields count="0"/>
  <cacheHierarchies count="98">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2" memberValueDatatype="130" unbalanced="0"/>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2" memberValueDatatype="130" unbalanced="0"/>
    <cacheHierarchy uniqueName="[LocationMaster].[Region]" caption="Region" attribute="1" defaultMemberUniqueName="[LocationMaster].[Region].[All]" allUniqueName="[LocationMaster].[Region].[All]" dimensionUniqueName="[LocationMaster]" displayFolder="" count="2"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3"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0" memberValueDatatype="20" unbalanced="0"/>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0"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0"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0" memberValueDatatype="20" unbalanced="0"/>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2"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Sum of Sales_Amount]" caption="Sum of Sales_Amount" measure="1" displayFolder="" measureGroup="TransactionMaster" count="0">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extLst>
        <ext xmlns:x15="http://schemas.microsoft.com/office/spreadsheetml/2010/11/main" uri="{B97F6D7D-B522-45F9-BDA1-12C45D357490}">
          <x15:cacheHierarchy aggregatedColumn="29"/>
        </ext>
      </extLst>
    </cacheHierarchy>
    <cacheHierarchy uniqueName="[Measures].[Total_revenue]" caption="Total_revenue" measure="1" displayFolder="" measureGroup="TransactionMaster" count="0"/>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12518752"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3.842040162039" createdVersion="3" refreshedVersion="6" minRefreshableVersion="3" recordCount="0" supportSubquery="1" supportAdvancedDrill="1" xr:uid="{BC6C27E4-CCDD-47DC-AFF3-8947F6F161C3}">
  <cacheSource type="external" connectionId="2">
    <extLst>
      <ext xmlns:x14="http://schemas.microsoft.com/office/spreadsheetml/2009/9/main" uri="{F057638F-6D5F-4e77-A914-E7F072B9BCA8}">
        <x14:sourceConnection name="ThisWorkbookDataModel"/>
      </ext>
    </extLst>
  </cacheSource>
  <cacheFields count="0"/>
  <cacheHierarchies count="98">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0" memberValueDatatype="130" unbalanced="0"/>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0" memberValueDatatype="130" unbalanced="0"/>
    <cacheHierarchy uniqueName="[LocationMaster].[Region]" caption="Region" attribute="1" defaultMemberUniqueName="[LocationMaster].[Region].[All]" allUniqueName="[LocationMaster].[Region].[All]" dimensionUniqueName="[LocationMaster]" displayFolder="" count="0"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0"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0" memberValueDatatype="20" unbalanced="0"/>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0"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2"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0" memberValueDatatype="20" unbalanced="0"/>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0"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Sum of Sales_Amount]" caption="Sum of Sales_Amount" measure="1" displayFolder="" measureGroup="TransactionMaster" count="0">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extLst>
        <ext xmlns:x15="http://schemas.microsoft.com/office/spreadsheetml/2010/11/main" uri="{B97F6D7D-B522-45F9-BDA1-12C45D357490}">
          <x15:cacheHierarchy aggregatedColumn="29"/>
        </ext>
      </extLst>
    </cacheHierarchy>
    <cacheHierarchy uniqueName="[Measures].[Total_revenue]" caption="Total_revenue" measure="1" displayFolder="" measureGroup="TransactionMaster" count="0"/>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31223309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3.842043518518" createdVersion="6" refreshedVersion="6" minRefreshableVersion="3" recordCount="0" supportSubquery="1" supportAdvancedDrill="1" xr:uid="{347FC4D4-22FC-40AF-8425-77FB591701D8}">
  <cacheSource type="external" connectionId="2"/>
  <cacheFields count="9">
    <cacheField name="[Measures].[Avg Sales Amount]" caption="Avg Sales Amount" numFmtId="0" hierarchy="66" level="32767"/>
    <cacheField name="[TransactionMaster].[Branch_Number].[Branch_Number]" caption="Branch_Number" numFmtId="0" hierarchy="48" level="1">
      <sharedItems count="54">
        <s v="101313"/>
        <s v="101419"/>
        <s v="102516"/>
        <s v="103516"/>
        <s v="173901"/>
        <s v="201605"/>
        <s v="201709"/>
        <s v="201714"/>
        <s v="201717"/>
        <s v="202600"/>
        <s v="202605"/>
        <s v="202714"/>
        <s v="208605"/>
        <s v="301301"/>
        <s v="301316"/>
        <s v="301505"/>
        <s v="301606"/>
        <s v="301619"/>
        <s v="302301"/>
        <s v="305118"/>
        <s v="308118"/>
        <s v="401612"/>
        <s v="402705"/>
        <s v="490260"/>
        <s v="490360"/>
        <s v="490460"/>
        <s v="501619"/>
        <s v="501717"/>
        <s v="501718"/>
        <s v="503405"/>
        <s v="590140"/>
        <s v="601306"/>
        <s v="601310"/>
        <s v="601716"/>
        <s v="602310"/>
        <s v="701309"/>
        <s v="701407"/>
        <s v="701512"/>
        <s v="701708"/>
        <s v="701715"/>
        <s v="701717"/>
        <s v="702309"/>
        <s v="801211"/>
        <s v="801607"/>
        <s v="802202"/>
        <s v="803717"/>
        <s v="804211"/>
        <s v="806211"/>
        <s v="806708"/>
        <s v="910181"/>
        <s v="920681"/>
        <s v="920781"/>
        <s v="940381"/>
        <s v="940581"/>
      </sharedItems>
    </cacheField>
    <cacheField name="[Measures].[Volume]" caption="Volume" numFmtId="0" hierarchy="67" level="32767"/>
    <cacheField name="[TransactionMaster].[Year].[Year]" caption="Year" numFmtId="0" hierarchy="59" level="1">
      <sharedItems containsSemiMixedTypes="0" containsNonDate="0" containsString="0"/>
    </cacheField>
    <cacheField name="[TransactionMaster].[Service_Date].[Service_Date]" caption="Service_Date" numFmtId="0" hierarchy="53" level="1">
      <sharedItems containsSemiMixedTypes="0" containsNonDate="0" containsString="0"/>
    </cacheField>
    <cacheField name="[TransactionMaster].[Day_Of_Week].[Day_Of_Week]" caption="Day_Of_Week" numFmtId="0" hierarchy="62" level="1">
      <sharedItems containsSemiMixedTypes="0" containsNonDate="0" containsString="0"/>
    </cacheField>
    <cacheField name="[LocationMaster].[Region].[Region]" caption="Region" numFmtId="0" hierarchy="18" level="1">
      <sharedItems containsSemiMixedTypes="0" containsNonDate="0" containsString="0"/>
    </cacheField>
    <cacheField name="[LocationMaster].[Market].[Market]" caption="Market" numFmtId="0" hierarchy="17" level="1">
      <sharedItems containsSemiMixedTypes="0" containsNonDate="0" containsString="0"/>
    </cacheField>
    <cacheField name="[Employee_Master].[Job_Title].[Job_Title]" caption="Job_Title" numFmtId="0" hierarchy="10" level="1">
      <sharedItems containsSemiMixedTypes="0" containsNonDate="0" containsString="0"/>
    </cacheField>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2" memberValueDatatype="130" unbalanced="0">
      <fieldsUsage count="2">
        <fieldUsage x="-1"/>
        <fieldUsage x="8"/>
      </fieldsUsage>
    </cacheHierarchy>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2" memberValueDatatype="130" unbalanced="0">
      <fieldsUsage count="2">
        <fieldUsage x="-1"/>
        <fieldUsage x="7"/>
      </fieldsUsage>
    </cacheHierarchy>
    <cacheHierarchy uniqueName="[LocationMaster].[Region]" caption="Region" attribute="1" defaultMemberUniqueName="[LocationMaster].[Region].[All]" allUniqueName="[LocationMaster].[Region].[All]" dimensionUniqueName="[LocationMaster]" displayFolder="" count="2" memberValueDatatype="130" unbalanced="0">
      <fieldsUsage count="2">
        <fieldUsage x="-1"/>
        <fieldUsage x="6"/>
      </fieldsUsage>
    </cacheHierarchy>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0"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0" memberValueDatatype="20" unbalanced="0"/>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2" memberValueDatatype="130" unbalanced="0">
      <fieldsUsage count="2">
        <fieldUsage x="-1"/>
        <fieldUsage x="1"/>
      </fieldsUsage>
    </cacheHierarchy>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0"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2" memberValueDatatype="7" unbalanced="0">
      <fieldsUsage count="2">
        <fieldUsage x="-1"/>
        <fieldUsage x="4"/>
      </fieldsUsage>
    </cacheHierarchy>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2" memberValueDatatype="20" unbalanced="0">
      <fieldsUsage count="2">
        <fieldUsage x="-1"/>
        <fieldUsage x="3"/>
      </fieldsUsage>
    </cacheHierarchy>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2" memberValueDatatype="130" unbalanced="0">
      <fieldsUsage count="2">
        <fieldUsage x="-1"/>
        <fieldUsage x="5"/>
      </fieldsUsage>
    </cacheHierarchy>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cacheHierarchy uniqueName="[Measures].[Avg Sales Amount]" caption="Avg Sales Amount" measure="1" displayFolder="" measureGroup="TransactionMaster" count="0" oneField="1">
      <fieldsUsage count="1">
        <fieldUsage x="0"/>
      </fieldsUsage>
    </cacheHierarchy>
    <cacheHierarchy uniqueName="[Measures].[Volume]" caption="Volume" measure="1" displayFolder="" measureGroup="TransactionMaster" count="0" oneField="1">
      <fieldsUsage count="1">
        <fieldUsage x="2"/>
      </fieldsUsage>
    </cacheHierarchy>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hidden="1">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3.842045717596" createdVersion="6" refreshedVersion="6" minRefreshableVersion="3" recordCount="0" supportSubquery="1" supportAdvancedDrill="1" xr:uid="{1CC2467B-994B-4536-A370-28B6A2DED591}">
  <cacheSource type="external" connectionId="2"/>
  <cacheFields count="14">
    <cacheField name="[Measures].[Sum of Sales_Amount 2]" caption="Sum of Sales_Amount 2" numFmtId="0" hierarchy="90" level="32767"/>
    <cacheField name="[Sales_By_Employee].[Year].[Year]" caption="Year" numFmtId="0" hierarchy="40" level="1">
      <sharedItems containsSemiMixedTypes="0" containsNonDate="0" containsString="0"/>
    </cacheField>
    <cacheField name="[Measures].[Sum of Contracted Hours]" caption="Sum of Contracted Hours" numFmtId="0" hierarchy="92" level="32767"/>
    <cacheField name="[Measures].[Revenue Per Contracted Hour]" caption="Revenue Per Contracted Hour" numFmtId="0" hierarchy="71" level="32767"/>
    <cacheField name="[Sales_By_Employee].[Date].[Month]" caption="Month" numFmtId="0" hierarchy="27"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Sales_By_Employee].[Date].[Month].&amp;[January]"/>
            <x15:cachedUniqueName index="1" name="[Sales_By_Employee].[Date].[Month].&amp;[February]"/>
            <x15:cachedUniqueName index="2" name="[Sales_By_Employee].[Date].[Month].&amp;[March]"/>
            <x15:cachedUniqueName index="3" name="[Sales_By_Employee].[Date].[Month].&amp;[April]"/>
            <x15:cachedUniqueName index="4" name="[Sales_By_Employee].[Date].[Month].&amp;[May]"/>
            <x15:cachedUniqueName index="5" name="[Sales_By_Employee].[Date].[Month].&amp;[June]"/>
            <x15:cachedUniqueName index="6" name="[Sales_By_Employee].[Date].[Month].&amp;[July]"/>
            <x15:cachedUniqueName index="7" name="[Sales_By_Employee].[Date].[Month].&amp;[August]"/>
            <x15:cachedUniqueName index="8" name="[Sales_By_Employee].[Date].[Month].&amp;[September]"/>
            <x15:cachedUniqueName index="9" name="[Sales_By_Employee].[Date].[Month].&amp;[October]"/>
            <x15:cachedUniqueName index="10" name="[Sales_By_Employee].[Date].[Month].&amp;[November]"/>
            <x15:cachedUniqueName index="11" name="[Sales_By_Employee].[Date].[Month].&amp;[December]"/>
          </x15:cachedUniqueNames>
        </ext>
      </extLst>
    </cacheField>
    <cacheField name="[Sales_By_Employee].[Date].[Day]" caption="Day" numFmtId="0" hierarchy="27" level="2">
      <sharedItems containsSemiMixedTypes="0" containsNonDate="0" containsString="0"/>
    </cacheField>
    <cacheField name="[Measures].[Sales Volume]" caption="Sales Volume" numFmtId="0" hierarchy="72" level="32767"/>
    <cacheField name="[Measures].[Sales Volume Per Hour]" caption="Sales Volume Per Hour" numFmtId="0" hierarchy="73" level="32767"/>
    <cacheField name="[Measures].[Hours Worked For Sale]" caption="Hours Worked For Sale" numFmtId="0" hierarchy="74" level="32767"/>
    <cacheField name="[Measures].[Distinct Count of Employee_Number]" caption="Distinct Count of Employee_Number" numFmtId="0" hierarchy="97" level="32767"/>
    <cacheField name="[Measures].[Employee Usage Rate]" caption="Employee Usage Rate" numFmtId="0" hierarchy="77" level="32767"/>
    <cacheField name="[Measures].[Revenue Per Employee]" caption="Revenue Per Employee" numFmtId="0" hierarchy="78" level="32767"/>
    <cacheField name="[Measures].[Total Revenue]" caption="Total Revenue" numFmtId="0" hierarchy="79" level="32767"/>
    <cacheField name="[Employee_Master].[Job_Title].[Job_Title]" caption="Job_Title" numFmtId="0" hierarchy="10" level="1">
      <sharedItems containsSemiMixedTypes="0" containsNonDate="0" containsString="0"/>
    </cacheField>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2" memberValueDatatype="130" unbalanced="0">
      <fieldsUsage count="2">
        <fieldUsage x="-1"/>
        <fieldUsage x="13"/>
      </fieldsUsage>
    </cacheHierarchy>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0" memberValueDatatype="130" unbalanced="0"/>
    <cacheHierarchy uniqueName="[LocationMaster].[Region]" caption="Region" attribute="1" defaultMemberUniqueName="[LocationMaster].[Region].[All]" allUniqueName="[LocationMaster].[Region].[All]" dimensionUniqueName="[LocationMaster]" displayFolder="" count="0"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3" unbalanced="0">
      <fieldsUsage count="3">
        <fieldUsage x="-1"/>
        <fieldUsage x="4"/>
        <fieldUsage x="5"/>
      </fieldsUsage>
    </cacheHierarchy>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2" memberValueDatatype="20" unbalanced="0">
      <fieldsUsage count="2">
        <fieldUsage x="-1"/>
        <fieldUsage x="1"/>
      </fieldsUsage>
    </cacheHierarchy>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0"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0"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0" memberValueDatatype="20" unbalanced="0"/>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0"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oneField="1">
      <fieldsUsage count="1">
        <fieldUsage x="3"/>
      </fieldsUsage>
    </cacheHierarchy>
    <cacheHierarchy uniqueName="[Measures].[Sales Volume]" caption="Sales Volume" measure="1" displayFolder="" measureGroup="Sales_By_Employee" count="0" oneField="1">
      <fieldsUsage count="1">
        <fieldUsage x="6"/>
      </fieldsUsage>
    </cacheHierarchy>
    <cacheHierarchy uniqueName="[Measures].[Sales Volume Per Hour]" caption="Sales Volume Per Hour" measure="1" displayFolder="" measureGroup="Sales_By_Employee" count="0" oneField="1">
      <fieldsUsage count="1">
        <fieldUsage x="7"/>
      </fieldsUsage>
    </cacheHierarchy>
    <cacheHierarchy uniqueName="[Measures].[Hours Worked For Sale]" caption="Hours Worked For Sale" measure="1" displayFolder="" measureGroup="Sales_By_Employee" count="0" oneField="1">
      <fieldsUsage count="1">
        <fieldUsage x="8"/>
      </fieldsUsage>
    </cacheHierarchy>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oneField="1">
      <fieldsUsage count="1">
        <fieldUsage x="10"/>
      </fieldsUsage>
    </cacheHierarchy>
    <cacheHierarchy uniqueName="[Measures].[Revenue Per Employee]" caption="Revenue Per Employee" measure="1" displayFolder="" measureGroup="Sales_By_Employee" count="0" oneField="1">
      <fieldsUsage count="1">
        <fieldUsage x="11"/>
      </fieldsUsage>
    </cacheHierarchy>
    <cacheHierarchy uniqueName="[Measures].[Total Revenue]" caption="Total Revenue" measure="1" displayFolder="" measureGroup="Sales_By_Employee" count="0" oneField="1">
      <fieldsUsage count="1">
        <fieldUsage x="12"/>
      </fieldsUsage>
    </cacheHierarchy>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oneField="1" hidden="1">
      <fieldsUsage count="1">
        <fieldUsage x="0"/>
      </fieldsUsage>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oneField="1" hidden="1">
      <fieldsUsage count="1">
        <fieldUsage x="2"/>
      </fieldsUsage>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oneField="1" hidden="1">
      <fieldsUsage count="1">
        <fieldUsage x="9"/>
      </fieldsUsage>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3.693734953704" createdVersion="6" refreshedVersion="6" minRefreshableVersion="3" recordCount="0" supportSubquery="1" supportAdvancedDrill="1" xr:uid="{E2D160CB-6C8E-47F9-B59C-3F9FC572F580}">
  <cacheSource type="external" connectionId="2"/>
  <cacheFields count="1">
    <cacheField name="[Sales_By_Employee].[Year].[Year]" caption="Year" numFmtId="0" hierarchy="40" level="1">
      <sharedItems containsSemiMixedTypes="0" containsNonDate="0" containsString="0"/>
    </cacheField>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0" memberValueDatatype="130" unbalanced="0"/>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0" memberValueDatatype="130" unbalanced="0"/>
    <cacheHierarchy uniqueName="[LocationMaster].[Region]" caption="Region" attribute="1" defaultMemberUniqueName="[LocationMaster].[Region].[All]" allUniqueName="[LocationMaster].[Region].[All]" dimensionUniqueName="[LocationMaster]" displayFolder="" count="0"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0"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2" memberValueDatatype="20" unbalanced="0">
      <fieldsUsage count="2">
        <fieldUsage x="-1"/>
        <fieldUsage x="0"/>
      </fieldsUsage>
    </cacheHierarchy>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0"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0"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0" memberValueDatatype="20" unbalanced="0"/>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0"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hidden="1">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Cole Trier" refreshedDate="43963.846651273147" createdVersion="3" refreshedVersion="6" minRefreshableVersion="3" recordCount="0" tupleCache="1" xr:uid="{EBCE5879-4B80-4CB4-BD52-6796D5AEFC19}">
  <cacheSource type="external" connectionId="2"/>
  <cacheFields count="10">
    <cacheField name="[Sales_By_Employee].[Year].[Year]" caption="Year" numFmtId="0" hierarchy="41" level="1">
      <sharedItems count="1">
        <s v="[Sales_By_Employee].[Year].&amp;[2007]" c="2007"/>
      </sharedItems>
    </cacheField>
    <cacheField name="[Sales_By_Employee].[Date].[Month]" caption="Month" numFmtId="0" hierarchy="28" level="1">
      <sharedItems count="12">
        <s v="[Sales_By_Employee].[Date].[Month].&amp;[January]" c="January"/>
        <s v="[Sales_By_Employee].[Date].[Month].&amp;[February]" c="February"/>
        <s v="[Sales_By_Employee].[Date].[Month].&amp;[March]" c="March"/>
        <s v="[Sales_By_Employee].[Date].[Month].&amp;[April]" c="April"/>
        <s v="[Sales_By_Employee].[Date].[Month].&amp;[May]" c="May"/>
        <s v="[Sales_By_Employee].[Date].[Month].&amp;[June]" c="June"/>
        <s v="[Sales_By_Employee].[Date].[Month].&amp;[July]" c="July"/>
        <s v="[Sales_By_Employee].[Date].[Month].&amp;[August]" c="August"/>
        <s v="[Sales_By_Employee].[Date].[Month].&amp;[September]" c="September"/>
        <s v="[Sales_By_Employee].[Date].[Month].&amp;[October]" c="October"/>
        <s v="[Sales_By_Employee].[Date].[Month].&amp;[November]" c="November"/>
        <s v="[Sales_By_Employee].[Date].[Month].&amp;[December]" c="December"/>
      </sharedItems>
    </cacheField>
    <cacheField name="[Measures].[MeasuresLevel]" caption="MeasuresLevel" numFmtId="0" hierarchy="19">
      <sharedItems count="11">
        <s v="[Measures].[Sum of Sales_Amount 2]" c="Sum of Sales_Amount 2"/>
        <s v="[Measures].[Total Revenue]" c="Total Revenue"/>
        <s v="[Measures].[Sum of Contracted Hours]" c="Sum of Contracted Hours"/>
        <s v="[Measures].[Revenue Per Contracted Hour]" c="Revenue Per Contracted Hour"/>
        <s v="[Measures].[Sales Volume]" c="Sales Volume"/>
        <s v="[Measures].[Sales Volume Per Hour]" c="Sales Volume Per Hour"/>
        <s v="[Measures].[Hours Worked For Sale]" c="Hours Worked For Sale"/>
        <s v="[Measures].[Distinct Count of Employee_Number]" c="Distinct Count of Employee_Number"/>
        <s v="[Measures].[Employee Usage Rate]" c="Employee Usage Rate"/>
        <s v="[Measures].[Revenue Per Employee]" c="Revenue Per Employee"/>
        <s v="[Measures].[Total_revenue]" c="Total_revenue"/>
      </sharedItems>
    </cacheField>
    <cacheField name="[Sales_By_Employee].[Region].[Region]" caption="Region" numFmtId="0" hierarchy="26" level="1">
      <sharedItems count="4">
        <s v="[Sales_By_Employee].[Region].&amp;[WEST]" c="WEST"/>
        <s v="[Sales_By_Employee].[Region].&amp;[SOUTH]" c="SOUTH"/>
        <s v="[Sales_By_Employee].[Region].&amp;[NORTH]" c="NORTH"/>
        <s v="[Sales_By_Employee].[Region].&amp;[MIDWEST]" c="MIDWEST"/>
      </sharedItems>
    </cacheField>
    <cacheField name="[Sales_By_Employee].[Market].[Market]" caption="Market" numFmtId="0" hierarchy="27" level="1">
      <sharedItems count="14">
        <s v="[Sales_By_Employee].[Market].&amp;[SEATTLE]" c="SEATTLE"/>
        <s v="[Sales_By_Employee].[Market].&amp;[PHOENIX]" c="PHOENIX"/>
        <s v="[Sales_By_Employee].[Market].&amp;[CALIFORNIA]" c="CALIFORNIA"/>
        <s v="[Sales_By_Employee].[Market].&amp;[NEWORLEANS]" c="NEWORLEANS"/>
        <s v="[Sales_By_Employee].[Market].&amp;[FLORIDA]" c="FLORIDA"/>
        <s v="[Sales_By_Employee].[Market].&amp;[DALLAS]" c="DALLAS"/>
        <s v="[Sales_By_Employee].[Market].&amp;[CHARLOTTE]" c="CHARLOTTE"/>
        <s v="[Sales_By_Employee].[Market].&amp;[NEWYORK]" c="NEWYORK"/>
        <s v="[Sales_By_Employee].[Market].&amp;[MICHIGAN]" c="MICHIGAN"/>
        <s v="[Sales_By_Employee].[Market].&amp;[CANADA]" c="CANADA"/>
        <s v="[Sales_By_Employee].[Market].&amp;[BUFFALO]" c="BUFFALO"/>
        <s v="[Sales_By_Employee].[Market].&amp;[TULSA]" c="TULSA"/>
        <s v="[Sales_By_Employee].[Market].&amp;[KANSASCITY]" c="KANSASCITY"/>
        <s v="[Sales_By_Employee].[Market].&amp;[DENVER]" c="DENVER"/>
      </sharedItems>
    </cacheField>
    <cacheField name="[Employee_Master].[Home_Branch].[Home_Branch]" caption="Home_Branch" numFmtId="0" hierarchy="12" level="1">
      <sharedItems count="54">
        <s v="[Employee_Master].[Home_Branch].&amp;[402705]" c="402705"/>
        <s v="[Employee_Master].[Home_Branch].&amp;[701708]" c="701708"/>
        <s v="[Employee_Master].[Home_Branch].&amp;[803717]" c="803717"/>
        <s v="[Employee_Master].[Home_Branch].&amp;[701717]" c="701717"/>
        <s v="[Employee_Master].[Home_Branch].&amp;[701715]" c="701715"/>
        <s v="[Employee_Master].[Home_Branch].&amp;[501718]" c="501718"/>
        <s v="[Employee_Master].[Home_Branch].&amp;[501717]" c="501717"/>
        <s v="[Employee_Master].[Home_Branch].&amp;[201717]" c="201717"/>
        <s v="[Employee_Master].[Home_Branch].&amp;[801607]" c="801607"/>
        <s v="[Employee_Master].[Home_Branch].&amp;[602310]" c="602310"/>
        <s v="[Employee_Master].[Home_Branch].&amp;[601310]" c="601310"/>
        <s v="[Employee_Master].[Home_Branch].&amp;[702309]" c="702309"/>
        <s v="[Employee_Master].[Home_Branch].&amp;[701309]" c="701309"/>
        <s v="[Employee_Master].[Home_Branch].&amp;[301316]" c="301316"/>
        <s v="[Employee_Master].[Home_Branch].&amp;[101313]" c="101313"/>
        <s v="[Employee_Master].[Home_Branch].&amp;[490460]" c="490460"/>
        <s v="[Employee_Master].[Home_Branch].&amp;[490360]" c="490360"/>
        <s v="[Employee_Master].[Home_Branch].&amp;[490260]" c="490260"/>
        <s v="[Employee_Master].[Home_Branch].&amp;[202600]" c="202600"/>
        <s v="[Employee_Master].[Home_Branch].&amp;[601306]" c="601306"/>
        <s v="[Employee_Master].[Home_Branch].&amp;[302301]" c="302301"/>
        <s v="[Employee_Master].[Home_Branch].&amp;[301301]" c="301301"/>
        <s v="[Employee_Master].[Home_Branch].&amp;[173901]" c="173901"/>
        <s v="[Employee_Master].[Home_Branch].&amp;[806211]" c="806211"/>
        <s v="[Employee_Master].[Home_Branch].&amp;[804211]" c="804211"/>
        <s v="[Employee_Master].[Home_Branch].&amp;[801211]" c="801211"/>
        <s v="[Employee_Master].[Home_Branch].&amp;[590140]" c="590140"/>
        <s v="[Employee_Master].[Home_Branch].&amp;[503405]" c="503405"/>
        <s v="[Employee_Master].[Home_Branch].&amp;[101419]" c="101419"/>
        <s v="[Employee_Master].[Home_Branch].&amp;[940581]" c="940581"/>
        <s v="[Employee_Master].[Home_Branch].&amp;[940381]" c="940381"/>
        <s v="[Employee_Master].[Home_Branch].&amp;[920781]" c="920781"/>
        <s v="[Employee_Master].[Home_Branch].&amp;[920681]" c="920681"/>
        <s v="[Employee_Master].[Home_Branch].&amp;[910181]" c="910181"/>
        <s v="[Employee_Master].[Home_Branch].&amp;[802202]" c="802202"/>
        <s v="[Employee_Master].[Home_Branch].&amp;[701407]" c="701407"/>
        <s v="[Employee_Master].[Home_Branch].&amp;[401612]" c="401612"/>
        <s v="[Employee_Master].[Home_Branch].&amp;[301619]" c="301619"/>
        <s v="[Employee_Master].[Home_Branch].&amp;[301606]" c="301606"/>
        <s v="[Employee_Master].[Home_Branch].&amp;[103516]" c="103516"/>
        <s v="[Employee_Master].[Home_Branch].&amp;[102516]" c="102516"/>
        <s v="[Employee_Master].[Home_Branch].&amp;[701512]" c="701512"/>
        <s v="[Employee_Master].[Home_Branch].&amp;[501619]" c="501619"/>
        <s v="[Employee_Master].[Home_Branch].&amp;[305118]" c="305118"/>
        <s v="[Employee_Master].[Home_Branch].&amp;[301505]" c="301505"/>
        <s v="[Employee_Master].[Home_Branch].&amp;[601716]" c="601716"/>
        <s v="[Employee_Master].[Home_Branch].&amp;[208605]" c="208605"/>
        <s v="[Employee_Master].[Home_Branch].&amp;[202605]" c="202605"/>
        <s v="[Employee_Master].[Home_Branch].&amp;[201605]" c="201605"/>
        <s v="[Employee_Master].[Home_Branch].&amp;[201709]" c="201709"/>
        <s v="[Employee_Master].[Home_Branch].&amp;[201714]" c="201714"/>
        <s v="[Employee_Master].[Home_Branch].&amp;[202714]" c="202714"/>
        <s v="[Employee_Master].[Home_Branch].&amp;[308118]" c="308118"/>
        <s v="[Employee_Master].[Home_Branch].&amp;[806708]" c="806708"/>
      </sharedItems>
    </cacheField>
    <cacheField name="[TransactionMaster].[Month].[Month]" caption="Month" numFmtId="0" hierarchy="61" level="1">
      <sharedItems count="12">
        <s v="[TransactionMaster].[Month].&amp;[January]" c="January"/>
        <s v="[TransactionMaster].[Month].&amp;[February]" c="February"/>
        <s v="[TransactionMaster].[Month].&amp;[March]" c="March"/>
        <s v="[TransactionMaster].[Month].&amp;[April]" c="April"/>
        <s v="[TransactionMaster].[Month].&amp;[May]" c="May"/>
        <s v="[TransactionMaster].[Month].&amp;[June]" c="June"/>
        <s v="[TransactionMaster].[Month].&amp;[July]" c="July"/>
        <s v="[TransactionMaster].[Month].&amp;[August]" c="August"/>
        <s v="[TransactionMaster].[Month].&amp;[September]" c="September"/>
        <s v="[TransactionMaster].[Month].&amp;[October]" c="October"/>
        <s v="[TransactionMaster].[Month].&amp;[November]" c="November"/>
        <s v="[TransactionMaster].[Month].&amp;[December]" c="December"/>
      </sharedItems>
    </cacheField>
    <cacheField name="[TransactionMaster].[Day].[Day]" caption="Day" numFmtId="0" hierarchy="62" level="1">
      <sharedItems count="31">
        <s v="[TransactionMaster].[Day].&amp;[2]" c="2"/>
        <s v="[TransactionMaster].[Day].&amp;[4]" c="4"/>
        <s v="[TransactionMaster].[Day].&amp;[5]" c="5"/>
        <s v="[TransactionMaster].[Day].&amp;[6]" c="6"/>
        <s v="[TransactionMaster].[Day].&amp;[7]" c="7"/>
        <s v="[TransactionMaster].[Day].&amp;[8]" c="8"/>
        <s v="[TransactionMaster].[Day].&amp;[9]" c="9"/>
        <s v="[TransactionMaster].[Day].&amp;[10]" c="10"/>
        <s v="[TransactionMaster].[Day].&amp;[12]" c="12"/>
        <s v="[TransactionMaster].[Day].&amp;[13]" c="13"/>
        <s v="[TransactionMaster].[Day].&amp;[14]" c="14"/>
        <s v="[TransactionMaster].[Day].&amp;[15]" c="15"/>
        <s v="[TransactionMaster].[Day].&amp;[16]" c="16"/>
        <s v="[TransactionMaster].[Day].&amp;[17]" c="17"/>
        <s v="[TransactionMaster].[Day].&amp;[18]" c="18"/>
        <s v="[TransactionMaster].[Day].&amp;[19]" c="19"/>
        <s v="[TransactionMaster].[Day].&amp;[20]" c="20"/>
        <s v="[TransactionMaster].[Day].&amp;[21]" c="21"/>
        <s v="[TransactionMaster].[Day].&amp;[22]" c="22"/>
        <s v="[TransactionMaster].[Day].&amp;[23]" c="23"/>
        <s v="[TransactionMaster].[Day].&amp;[24]" c="24"/>
        <s v="[TransactionMaster].[Day].&amp;[26]" c="26"/>
        <s v="[TransactionMaster].[Day].&amp;[27]" c="27"/>
        <s v="[TransactionMaster].[Day].&amp;[28]" c="28"/>
        <s v="[TransactionMaster].[Day].&amp;[29]" c="29"/>
        <s v="[TransactionMaster].[Day].&amp;[30]" c="30"/>
        <s v="[TransactionMaster].[Day].&amp;[3]" c="3"/>
        <s v="[TransactionMaster].[Day].&amp;[11]" c="11"/>
        <s v="[TransactionMaster].[Day].&amp;[25]" c="25"/>
        <s v="[TransactionMaster].[Day].&amp;[1]" c="1"/>
        <s v="[TransactionMaster].[Day].&amp;[31]" c="31"/>
      </sharedItems>
    </cacheField>
    <cacheField name="[ProductMaster].[Product_Description].[Product_Description]" caption="Product_Description" numFmtId="0" hierarchy="24" level="1">
      <sharedItems count="6">
        <s v="[ProductMaster].[Product_Description].&amp;[Cleaning &amp; Housekeeping Services]" c="Cleaning &amp; Housekeeping Services"/>
        <s v="[ProductMaster].[Product_Description].&amp;[Facility Maintenance and Repair]" c="Facility Maintenance and Repair"/>
        <s v="[ProductMaster].[Product_Description].&amp;[Fleet Maintenance]" c="Fleet Maintenance"/>
        <s v="[ProductMaster].[Product_Description].&amp;[Green Plants and Foliage Care]" c="Green Plants and Foliage Care"/>
        <s v="[ProductMaster].[Product_Description].&amp;[Landscaping/Grounds Care]" c="Landscaping/Grounds Care"/>
        <s v="[ProductMaster].[Product_Description].&amp;[Predictive Maintenance/Preventative Maintenance]" c="Predictive Maintenance/Preventative Maintenance"/>
      </sharedItems>
    </cacheField>
    <cacheField name="[ProductMaster].[Business_Segment].[Business_Segment]" caption="Business_Segment" numFmtId="0" hierarchy="25" level="1">
      <sharedItems count="3">
        <s v="[ProductMaster].[Business_Segment].&amp;[Housekeeping and Organization]" c="Housekeeping and Organization"/>
        <s v="[ProductMaster].[Business_Segment].&amp;[Landscaping and Area Beautification]" c="Landscaping and Area Beautification"/>
        <s v="[ProductMaster].[Business_Segment].&amp;[Maintenance and Repair]" c="Maintenance and Repair"/>
      </sharedItems>
    </cacheField>
  </cacheFields>
  <cacheHierarchies count="100">
    <cacheHierarchy uniqueName="[CustomerMaster].[Customer_Number]" caption="Customer_Number" attribute="1" defaultMemberUniqueName="[CustomerMaster].[Customer_Number].[All]" allUniqueName="[CustomerMaster].[Customer_Number].[All]" dimensionUniqueName="[CustomerMaster]" displayFolder="" count="2"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2" memberValueDatatype="130" unbalanced="0"/>
    <cacheHierarchy uniqueName="[CustomerMaster].[FirstOfCity]" caption="FirstOfCity" attribute="1" defaultMemberUniqueName="[CustomerMaster].[FirstOfCity].[All]" allUniqueName="[CustomerMaster].[FirstOfCity].[All]" dimensionUniqueName="[CustomerMaster]" displayFolder="" count="2" memberValueDatatype="130" unbalanced="0"/>
    <cacheHierarchy uniqueName="[CustomerMaster].[FirstOfState]" caption="FirstOfState" attribute="1" defaultMemberUniqueName="[CustomerMaster].[FirstOfState].[All]" allUniqueName="[CustomerMaster].[FirstOfState].[All]" dimensionUniqueName="[CustomerMaster]" displayFolder="" count="2"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2" memberValueDatatype="130" unbalanced="0"/>
    <cacheHierarchy uniqueName="[Employee_Master].[Last_Name]" caption="Last_Name" attribute="1" defaultMemberUniqueName="[Employee_Master].[Last_Name].[All]" allUniqueName="[Employee_Master].[Last_Name].[All]" dimensionUniqueName="[Employee_Master]" displayFolder="" count="2" memberValueDatatype="130" unbalanced="0"/>
    <cacheHierarchy uniqueName="[Employee_Master].[First_Name]" caption="First_Name" attribute="1" defaultMemberUniqueName="[Employee_Master].[First_Name].[All]" allUniqueName="[Employee_Master].[First_Name].[All]" dimensionUniqueName="[Employee_Master]" displayFolder="" count="2" memberValueDatatype="130" unbalanced="0"/>
    <cacheHierarchy uniqueName="[Employee_Master].[Employee_Status]" caption="Employee_Status" attribute="1" defaultMemberUniqueName="[Employee_Master].[Employee_Status].[All]" allUniqueName="[Employee_Master].[Employee_Status].[All]" allCaption="All" dimensionUniqueName="[Employee_Master]" displayFolder="" count="2" memberValueDatatype="130" unbalanced="0"/>
    <cacheHierarchy uniqueName="[Employee_Master].[Hire_Date]" caption="Hire_Date" attribute="1" time="1" defaultMemberUniqueName="[Employee_Master].[Hire_Date].[All]" allUniqueName="[Employee_Master].[Hire_Date].[All]" dimensionUniqueName="[Employee_Master]" displayFolder="" count="2"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2" memberValueDatatype="7" unbalanced="0"/>
    <cacheHierarchy uniqueName="[Employee_Master].[Job_Title]" caption="Job_Title" attribute="1" defaultMemberUniqueName="[Employee_Master].[Job_Title].[All]" allUniqueName="[Employee_Master].[Job_Title].[All]" allCaption="All" dimensionUniqueName="[Employee_Master]" displayFolder="" count="2" memberValueDatatype="130" unbalanced="0"/>
    <cacheHierarchy uniqueName="[Employee_Master].[Job_Code]" caption="Job_Code" attribute="1" defaultMemberUniqueName="[Employee_Master].[Job_Code].[All]" allUniqueName="[Employee_Master].[Job_Code].[All]" dimensionUniqueName="[Employee_Master]" displayFolder="" count="2" memberValueDatatype="130" unbalanced="0"/>
    <cacheHierarchy uniqueName="[Employee_Master].[Home_Branch]" caption="Home_Branch" attribute="1" defaultMemberUniqueName="[Employee_Master].[Home_Branch].[All]" allUniqueName="[Employee_Master].[Home_Branch].[All]" dimensionUniqueName="[Employee_Master]" displayFolder="" count="2" memberValueDatatype="130" unbalanced="0">
      <fieldsUsage count="2">
        <fieldUsage x="-1"/>
        <fieldUsage x="5"/>
      </fieldsUsage>
    </cacheHierarchy>
    <cacheHierarchy uniqueName="[Employee_Master].[Employee Full Name]" caption="Employee Full Name" attribute="1" defaultMemberUniqueName="[Employee_Master].[Employee Full Name].[All]" allUniqueName="[Employee_Master].[Employee Full Name].[All]" dimensionUniqueName="[Employee_Master]" displayFolder="" count="2"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2" memberValueDatatype="130" unbalanced="0"/>
    <cacheHierarchy uniqueName="[LocationMaster].[Branch_Number]" caption="Branch_Number" attribute="1" defaultMemberUniqueName="[LocationMaster].[Branch_Number].[All]" allUniqueName="[LocationMaster].[Branch_Number].[All]" dimensionUniqueName="[LocationMaster]" displayFolder="" count="2" memberValueDatatype="130" unbalanced="0"/>
    <cacheHierarchy uniqueName="[LocationMaster].[Location]" caption="Location" defaultMemberUniqueName="[LocationMaster].[Location].[All]" allUniqueName="[LocationMaster].[Location].[All]" dimensionUniqueName="[LocationMaster]" displayFolder="" count="3" unbalanced="0"/>
    <cacheHierarchy uniqueName="[LocationMaster].[Market]" caption="Market" attribute="1" defaultMemberUniqueName="[LocationMaster].[Market].[All]" allUniqueName="[LocationMaster].[Market].[All]" dimensionUniqueName="[LocationMaster]" displayFolder="" count="2" memberValueDatatype="130" unbalanced="0"/>
    <cacheHierarchy uniqueName="[LocationMaster].[Region]" caption="Region" attribute="1" defaultMemberUniqueName="[LocationMaster].[Region].[All]" allUniqueName="[LocationMaster].[Region].[All]" dimensionUniqueName="[LocationMaster]"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2"/>
      </fieldsUsage>
    </cacheHierarchy>
    <cacheHierarchy uniqueName="[PriceMaster].[Branch_Number]" caption="Branch_Number" attribute="1" defaultMemberUniqueName="[PriceMaster].[Branch_Number].[All]" allUniqueName="[PriceMaster].[Branch_Number].[All]" dimensionUniqueName="[PriceMaster]" displayFolder="" count="2" memberValueDatatype="130" unbalanced="0"/>
    <cacheHierarchy uniqueName="[PriceMaster].[Product_Number]" caption="Product_Number" attribute="1" defaultMemberUniqueName="[PriceMaster].[Product_Number].[All]" allUniqueName="[PriceMaster].[Product_Number].[All]" dimensionUniqueName="[PriceMaster]" displayFolder="" count="2" memberValueDatatype="130" unbalanced="0"/>
    <cacheHierarchy uniqueName="[PriceMaster].[Price]" caption="Price" attribute="1" defaultMemberUniqueName="[PriceMaster].[Price].[All]" allUniqueName="[PriceMaster].[Price].[All]" dimensionUniqueName="[PriceMaster]" displayFolder="" count="2" memberValueDatatype="6" unbalanced="0"/>
    <cacheHierarchy uniqueName="[ProductMaster].[Product_Number]" caption="Product_Number" attribute="1" defaultMemberUniqueName="[ProductMaster].[Product_Number].[All]" allUniqueName="[ProductMaster].[Product_Number].[All]" dimensionUniqueName="[ProductMaster]" displayFolder="" count="2"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2" memberValueDatatype="130" unbalanced="0">
      <fieldsUsage count="2">
        <fieldUsage x="-1"/>
        <fieldUsage x="8"/>
      </fieldsUsage>
    </cacheHierarchy>
    <cacheHierarchy uniqueName="[ProductMaster].[Business_Segment]" caption="Business_Segment" attribute="1" defaultMemberUniqueName="[ProductMaster].[Business_Segment].[All]" allUniqueName="[ProductMaster].[Business_Segment].[All]" allCaption="All" dimensionUniqueName="[ProductMaster]" displayFolder="" count="2" memberValueDatatype="130" unbalanced="0">
      <fieldsUsage count="2">
        <fieldUsage x="-1"/>
        <fieldUsage x="9"/>
      </fieldsUsage>
    </cacheHierarchy>
    <cacheHierarchy uniqueName="[Sales_By_Employee].[Region]" caption="Region" attribute="1" defaultMemberUniqueName="[Sales_By_Employee].[Region].[All]" allUniqueName="[Sales_By_Employee].[Region].[All]" dimensionUniqueName="[Sales_By_Employee]" displayFolder="" count="2" memberValueDatatype="130" unbalanced="0">
      <fieldsUsage count="2">
        <fieldUsage x="-1"/>
        <fieldUsage x="3"/>
      </fieldsUsage>
    </cacheHierarchy>
    <cacheHierarchy uniqueName="[Sales_By_Employee].[Market]" caption="Market" attribute="1" defaultMemberUniqueName="[Sales_By_Employee].[Market].[All]" allUniqueName="[Sales_By_Employee].[Market].[All]" dimensionUniqueName="[Sales_By_Employee]" displayFolder="" count="2" memberValueDatatype="130" unbalanced="0">
      <fieldsUsage count="2">
        <fieldUsage x="-1"/>
        <fieldUsage x="4"/>
      </fieldsUsage>
    </cacheHierarchy>
    <cacheHierarchy uniqueName="[Sales_By_Employee].[Date]" caption="Date" defaultMemberUniqueName="[Sales_By_Employee].[Date].[All]" allUniqueName="[Sales_By_Employee].[Date].[All]" dimensionUniqueName="[Sales_By_Employee]" displayFolder="" count="3" unbalanced="0">
      <fieldsUsage count="2">
        <fieldUsage x="-1"/>
        <fieldUsage x="1"/>
      </fieldsUsage>
    </cacheHierarchy>
    <cacheHierarchy uniqueName="[Sales_By_Employee].[Branch_Number]" caption="Branch_Number" attribute="1" defaultMemberUniqueName="[Sales_By_Employee].[Branch_Number].[All]" allUniqueName="[Sales_By_Employee].[Branch_Number].[All]" dimensionUniqueName="[Sales_By_Employee]" displayFolder="" count="2"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2" memberValueDatatype="130" unbalanced="0"/>
    <cacheHierarchy uniqueName="[Sales_By_Employee].[Last_Name]" caption="Last_Name" attribute="1" defaultMemberUniqueName="[Sales_By_Employee].[Last_Name].[All]" allUniqueName="[Sales_By_Employee].[Last_Name].[All]" dimensionUniqueName="[Sales_By_Employee]" displayFolder="" count="2" memberValueDatatype="130" unbalanced="0"/>
    <cacheHierarchy uniqueName="[Sales_By_Employee].[First_Name]" caption="First_Name" attribute="1" defaultMemberUniqueName="[Sales_By_Employee].[First_Name].[All]" allUniqueName="[Sales_By_Employee].[First_Name].[All]" dimensionUniqueName="[Sales_By_Employee]" displayFolder="" count="2" memberValueDatatype="130" unbalanced="0"/>
    <cacheHierarchy uniqueName="[Sales_By_Employee].[Job_Code]" caption="Job_Code" attribute="1" defaultMemberUniqueName="[Sales_By_Employee].[Job_Code].[All]" allUniqueName="[Sales_By_Employee].[Job_Code].[All]" dimensionUniqueName="[Sales_By_Employee]" displayFolder="" count="2"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2"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2" memberValueDatatype="7" unbalanced="0"/>
    <cacheHierarchy uniqueName="[Sales_By_Employee].[Locale]" caption="Locale" defaultMemberUniqueName="[Sales_By_Employee].[Locale].[All]" allUniqueName="[Sales_By_Employee].[Locale].[All]" dimensionUniqueName="[Sales_By_Employee]" displayFolder="" count="3" unbalanced="0"/>
    <cacheHierarchy uniqueName="[Sales_By_Employee].[Invoice_Date]" caption="Invoice_Date" attribute="1" time="1" defaultMemberUniqueName="[Sales_By_Employee].[Invoice_Date].[All]" allUniqueName="[Sales_By_Employee].[Invoice_Date].[All]" dimensionUniqueName="[Sales_By_Employee]" displayFolder="" count="2" memberValueDatatype="7" unbalanced="0"/>
    <cacheHierarchy uniqueName="[Sales_By_Employee].[Sales_Amount]" caption="Sales_Amount" attribute="1" defaultMemberUniqueName="[Sales_By_Employee].[Sales_Amount].[All]" allUniqueName="[Sales_By_Employee].[Sales_Amount].[All]" dimensionUniqueName="[Sales_By_Employee]" displayFolder="" count="2"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2" memberValueDatatype="5" unbalanced="0"/>
    <cacheHierarchy uniqueName="[Sales_By_Employee].[Sales_Period]" caption="Sales_Period" attribute="1" defaultMemberUniqueName="[Sales_By_Employee].[Sales_Period].[All]" allUniqueName="[Sales_By_Employee].[Sales_Period].[All]" dimensionUniqueName="[Sales_By_Employee]" displayFolder="" count="2" memberValueDatatype="130" unbalanced="0"/>
    <cacheHierarchy uniqueName="[Sales_By_Employee].[Year]" caption="Year" attribute="1" defaultMemberUniqueName="[Sales_By_Employee].[Year].[All]" allUniqueName="[Sales_By_Employee].[Year].[All]" dimensionUniqueName="[Sales_By_Employee]" displayFolder="" count="2" memberValueDatatype="20" unbalanced="0">
      <fieldsUsage count="2">
        <fieldUsage x="-1"/>
        <fieldUsage x="0"/>
      </fieldsUsage>
    </cacheHierarchy>
    <cacheHierarchy uniqueName="[Sales_By_Employee].[Month]" caption="Month" attribute="1" defaultMemberUniqueName="[Sales_By_Employee].[Month].[All]" allUniqueName="[Sales_By_Employee].[Month].[All]" dimensionUniqueName="[Sales_By_Employee]" displayFolder="" count="2" memberValueDatatype="130" unbalanced="0"/>
    <cacheHierarchy uniqueName="[Sales_By_Employee].[Month Num]" caption="Month Num" attribute="1" defaultMemberUniqueName="[Sales_By_Employee].[Month Num].[All]" allUniqueName="[Sales_By_Employee].[Month Num].[All]" dimensionUniqueName="[Sales_By_Employee]" displayFolder="" count="2" memberValueDatatype="20" unbalanced="0"/>
    <cacheHierarchy uniqueName="[Sales_By_Employee].[Day]" caption="Day" attribute="1" defaultMemberUniqueName="[Sales_By_Employee].[Day].[All]" allUniqueName="[Sales_By_Employee].[Day].[All]" dimensionUniqueName="[Sales_By_Employee]" displayFolder="" count="2" memberValueDatatype="20" unbalanced="0"/>
    <cacheHierarchy uniqueName="[Test Comments].[Comment Number]" caption="Comment Number" attribute="1" defaultMemberUniqueName="[Test Comments].[Comment Number].[All]" allUniqueName="[Test Comments].[Comment Number].[All]" dimensionUniqueName="[Test Comments]" displayFolder="" count="2" memberValueDatatype="20" unbalanced="0"/>
    <cacheHierarchy uniqueName="[Test Comments].[Comment]" caption="Comment" attribute="1" defaultMemberUniqueName="[Test Comments].[Comment].[All]" allUniqueName="[Test Comments].[Comment].[All]" dimensionUniqueName="[Test Comments]" displayFolder="" count="2" memberValueDatatype="130" unbalanced="0"/>
    <cacheHierarchy uniqueName="[Test Comments].[Comment Length]" caption="Comment Length" attribute="1" defaultMemberUniqueName="[Test Comments].[Comment Length].[All]" allUniqueName="[Test Comments].[Comment Length].[All]" dimensionUniqueName="[Test Comments]" displayFolder="" count="2" memberValueDatatype="130" unbalanced="0"/>
    <cacheHierarchy uniqueName="[TransactionMaster].[Key]" caption="Key" attribute="1" defaultMemberUniqueName="[TransactionMaster].[Key].[All]" allUniqueName="[TransactionMaster].[Key].[All]" dimensionUniqueName="[TransactionMaster]" displayFolder="" count="2"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2"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2" memberValueDatatype="20" unbalanced="0"/>
    <cacheHierarchy uniqueName="[TransactionMaster].[Dates]" caption="Dates" defaultMemberUniqueName="[TransactionMaster].[Dates].[All]" allUniqueName="[TransactionMaster].[Dates].[All]" dimensionUniqueName="[TransactionMaster]" displayFolder="" count="4" unbalanced="0"/>
    <cacheHierarchy uniqueName="[TransactionMaster].[Product_Number]" caption="Product_Number" attribute="1" defaultMemberUniqueName="[TransactionMaster].[Product_Number].[All]" allUniqueName="[TransactionMaster].[Product_Number].[All]" dimensionUniqueName="[TransactionMaster]" displayFolder="" count="2"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2"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2"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2" memberValueDatatype="7" unbalanced="0"/>
    <cacheHierarchy uniqueName="[TransactionMaster].[Sales_Amount]" caption="Sales_Amount" attribute="1" defaultMemberUniqueName="[TransactionMaster].[Sales_Amount].[All]" allUniqueName="[TransactionMaster].[Sales_Amount].[All]" dimensionUniqueName="[TransactionMaster]" displayFolder="" count="2"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2" memberValueDatatype="5" unbalanced="0"/>
    <cacheHierarchy uniqueName="[TransactionMaster].[Sales_Period]" caption="Sales_Period" attribute="1" defaultMemberUniqueName="[TransactionMaster].[Sales_Period].[All]" allUniqueName="[TransactionMaster].[Sales_Period].[All]" dimensionUniqueName="[TransactionMaster]" displayFolder="" count="2" memberValueDatatype="130" unbalanced="0"/>
    <cacheHierarchy uniqueName="[TransactionMaster].[Sales_Rep]" caption="Sales_Rep" attribute="1" defaultMemberUniqueName="[TransactionMaster].[Sales_Rep].[All]" allUniqueName="[TransactionMaster].[Sales_Rep].[All]" dimensionUniqueName="[TransactionMaster]" displayFolder="" count="2" memberValueDatatype="130" unbalanced="0"/>
    <cacheHierarchy uniqueName="[TransactionMaster].[Year]" caption="Year" attribute="1" defaultMemberUniqueName="[TransactionMaster].[Year].[All]" allUniqueName="[TransactionMaster].[Year].[All]" dimensionUniqueName="[TransactionMaster]" displayFolder="" count="2" memberValueDatatype="20" unbalanced="0"/>
    <cacheHierarchy uniqueName="[TransactionMaster].[Month]" caption="Month" attribute="1" defaultMemberUniqueName="[TransactionMaster].[Month].[All]" allUniqueName="[TransactionMaster].[Month].[All]" allCaption="All" dimensionUniqueName="[TransactionMaster]" displayFolder="" count="2" memberValueDatatype="130" unbalanced="0">
      <fieldsUsage count="2">
        <fieldUsage x="-1"/>
        <fieldUsage x="6"/>
      </fieldsUsage>
    </cacheHierarchy>
    <cacheHierarchy uniqueName="[TransactionMaster].[Day]" caption="Day" attribute="1" defaultMemberUniqueName="[TransactionMaster].[Day].[All]" allUniqueName="[TransactionMaster].[Day].[All]" dimensionUniqueName="[TransactionMaster]" displayFolder="" count="2" memberValueDatatype="20" unbalanced="0">
      <fieldsUsage count="2">
        <fieldUsage x="-1"/>
        <fieldUsage x="7"/>
      </fieldsUsage>
    </cacheHierarchy>
    <cacheHierarchy uniqueName="[TransactionMaster].[Day_Of_Week]" caption="Day_Of_Week" attribute="1" defaultMemberUniqueName="[TransactionMaster].[Day_Of_Week].[All]" allUniqueName="[TransactionMaster].[Day_Of_Week].[All]" dimensionUniqueName="[TransactionMaster]" displayFolder="" count="2" memberValueDatatype="130" unbalanced="0"/>
    <cacheHierarchy uniqueName="[TransactionMaster].[month num]" caption="month num" attribute="1" defaultMemberUniqueName="[TransactionMaster].[month num].[All]" allUniqueName="[TransactionMaster].[month num].[All]" dimensionUniqueName="[TransactionMaster]" displayFolder="" count="2" memberValueDatatype="20" unbalanced="0"/>
    <cacheHierarchy uniqueName="[TransactionMaster].[DoW Num]" caption="DoW Num" attribute="1" defaultMemberUniqueName="[TransactionMaster].[DoW Num].[All]" allUniqueName="[TransactionMaster].[DoW Num].[All]" dimensionUniqueName="[TransactionMaster]" displayFolder="" count="2" memberValueDatatype="20" unbalanced="0"/>
    <cacheHierarchy uniqueName="[Measures].[Total_revenue]" caption="Total_revenue" measure="1" displayFolder="" measureGroup="TransactionMaster" count="0"/>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6"/>
        </ext>
      </extLst>
    </cacheHierarchy>
    <cacheHierarchy uniqueName="[Measures].[Sum of Sales_Amount 2]" caption="Sum of Sales_Amount 2" measure="1" displayFolder="" measureGroup="Sales_By_Employee" count="0" hidden="1">
      <extLst>
        <ext xmlns:x15="http://schemas.microsoft.com/office/spreadsheetml/2010/11/main" uri="{B97F6D7D-B522-45F9-BDA1-12C45D357490}">
          <x15:cacheHierarchy aggregatedColumn="38"/>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1"/>
        </ext>
      </extLst>
    </cacheHierarchy>
    <cacheHierarchy uniqueName="[Measures].[Sum of Contracted Hours]" caption="Sum of Contracted Hours" measure="1" displayFolder="" measureGroup="Sales_By_Employee" count="0" hidden="1">
      <extLst>
        <ext xmlns:x15="http://schemas.microsoft.com/office/spreadsheetml/2010/11/main" uri="{B97F6D7D-B522-45F9-BDA1-12C45D357490}">
          <x15:cacheHierarchy aggregatedColumn="39"/>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4"/>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4"/>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2"/>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30"/>
        </ext>
      </extLst>
    </cacheHierarchy>
    <cacheHierarchy uniqueName="[Measures].[Distinct Count of Employee_Number]" caption="Distinct Count of Employee_Number" measure="1" displayFolder="" measureGroup="Sales_By_Employee" count="0" hidden="1">
      <extLst>
        <ext xmlns:x15="http://schemas.microsoft.com/office/spreadsheetml/2010/11/main" uri="{B97F6D7D-B522-45F9-BDA1-12C45D357490}">
          <x15:cacheHierarchy aggregatedColumn="30"/>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2"/>
        </ext>
      </extLst>
    </cacheHierarchy>
  </cacheHierarchies>
  <kpis count="0"/>
  <tupleCache>
    <entries count="2931">
      <n v="682368.74" in="0">
        <tpls c="4">
          <tpl hier="10" item="0"/>
          <tpl fld="2" item="0"/>
          <tpl fld="1" item="0"/>
          <tpl hier="41" item="1"/>
        </tpls>
      </n>
      <n v="1116400.44" in="0">
        <tpls c="4">
          <tpl hier="10" item="0"/>
          <tpl fld="2" item="0"/>
          <tpl fld="1" item="1"/>
          <tpl hier="41" item="1"/>
        </tpls>
      </n>
      <n v="795795.41" in="0">
        <tpls c="4">
          <tpl hier="10" item="0"/>
          <tpl fld="2" item="0"/>
          <tpl fld="1" item="2"/>
          <tpl hier="41" item="1"/>
        </tpls>
      </n>
      <n v="944677.98" in="0">
        <tpls c="4">
          <tpl hier="10" item="0"/>
          <tpl fld="2" item="0"/>
          <tpl fld="1" item="3"/>
          <tpl hier="41" item="1"/>
        </tpls>
      </n>
      <n v="934198.2" in="0">
        <tpls c="4">
          <tpl hier="10" item="0"/>
          <tpl fld="2" item="0"/>
          <tpl fld="1" item="4"/>
          <tpl hier="41" item="1"/>
        </tpls>
      </n>
      <n v="920082.16" in="0">
        <tpls c="4">
          <tpl hier="10" item="0"/>
          <tpl fld="2" item="0"/>
          <tpl fld="1" item="5"/>
          <tpl hier="41" item="1"/>
        </tpls>
      </n>
      <n v="942653.25" in="0">
        <tpls c="4">
          <tpl hier="10" item="0"/>
          <tpl fld="2" item="0"/>
          <tpl fld="1" item="6"/>
          <tpl hier="41" item="1"/>
        </tpls>
      </n>
      <n v="968384.98" in="0">
        <tpls c="4">
          <tpl hier="10" item="0"/>
          <tpl fld="2" item="0"/>
          <tpl fld="1" item="7"/>
          <tpl hier="41" item="1"/>
        </tpls>
      </n>
      <n v="854469.87" in="0">
        <tpls c="4">
          <tpl hier="10" item="0"/>
          <tpl fld="2" item="0"/>
          <tpl fld="1" item="8"/>
          <tpl hier="41" item="1"/>
        </tpls>
      </n>
      <n v="967296.49" in="0">
        <tpls c="4">
          <tpl hier="10" item="0"/>
          <tpl fld="2" item="0"/>
          <tpl fld="1" item="9"/>
          <tpl hier="41" item="1"/>
        </tpls>
      </n>
      <n v="985011.12" in="0">
        <tpls c="4">
          <tpl hier="10" item="0"/>
          <tpl fld="2" item="0"/>
          <tpl fld="1" item="10"/>
          <tpl hier="41" item="1"/>
        </tpls>
      </n>
      <n v="661351.81999999995" in="0">
        <tpls c="4">
          <tpl hier="10" item="0"/>
          <tpl fld="2" item="0"/>
          <tpl fld="1" item="11"/>
          <tpl hier="41" item="1"/>
        </tpls>
      </n>
      <n v="682368.74" in="0">
        <tpls c="4">
          <tpl hier="10" item="0"/>
          <tpl fld="2" item="1"/>
          <tpl fld="1" item="0"/>
          <tpl hier="41" item="1"/>
        </tpls>
      </n>
      <n v="1116400.44" in="0">
        <tpls c="4">
          <tpl hier="10" item="0"/>
          <tpl fld="2" item="1"/>
          <tpl fld="1" item="1"/>
          <tpl hier="41" item="1"/>
        </tpls>
      </n>
      <n v="795795.41" in="0">
        <tpls c="4">
          <tpl hier="10" item="0"/>
          <tpl fld="2" item="1"/>
          <tpl fld="1" item="2"/>
          <tpl hier="41" item="1"/>
        </tpls>
      </n>
      <n v="944677.98" in="0">
        <tpls c="4">
          <tpl hier="10" item="0"/>
          <tpl fld="2" item="1"/>
          <tpl fld="1" item="3"/>
          <tpl hier="41" item="1"/>
        </tpls>
      </n>
      <n v="934198.2" in="0">
        <tpls c="4">
          <tpl hier="10" item="0"/>
          <tpl fld="2" item="1"/>
          <tpl fld="1" item="4"/>
          <tpl hier="41" item="1"/>
        </tpls>
      </n>
      <n v="920082.16" in="0">
        <tpls c="4">
          <tpl hier="10" item="0"/>
          <tpl fld="2" item="1"/>
          <tpl fld="1" item="5"/>
          <tpl hier="41" item="1"/>
        </tpls>
      </n>
      <n v="942653.25" in="0">
        <tpls c="4">
          <tpl hier="10" item="0"/>
          <tpl fld="2" item="1"/>
          <tpl fld="1" item="6"/>
          <tpl hier="41" item="1"/>
        </tpls>
      </n>
      <n v="968384.98" in="0">
        <tpls c="4">
          <tpl hier="10" item="0"/>
          <tpl fld="2" item="1"/>
          <tpl fld="1" item="7"/>
          <tpl hier="41" item="1"/>
        </tpls>
      </n>
      <n v="854469.87" in="0">
        <tpls c="4">
          <tpl hier="10" item="0"/>
          <tpl fld="2" item="1"/>
          <tpl fld="1" item="8"/>
          <tpl hier="41" item="1"/>
        </tpls>
      </n>
      <n v="967296.49" in="0">
        <tpls c="4">
          <tpl hier="10" item="0"/>
          <tpl fld="2" item="1"/>
          <tpl fld="1" item="9"/>
          <tpl hier="41" item="1"/>
        </tpls>
      </n>
      <n v="985011.12" in="0">
        <tpls c="4">
          <tpl hier="10" item="0"/>
          <tpl fld="2" item="1"/>
          <tpl fld="1" item="10"/>
          <tpl hier="41" item="1"/>
        </tpls>
      </n>
      <n v="661351.81999999995" in="0">
        <tpls c="4">
          <tpl hier="10" item="0"/>
          <tpl fld="2" item="1"/>
          <tpl fld="1" item="11"/>
          <tpl hier="41" item="1"/>
        </tpls>
      </n>
      <n v="10491" in="1">
        <tpls c="4">
          <tpl hier="10" item="0"/>
          <tpl fld="2" item="2"/>
          <tpl fld="1" item="0"/>
          <tpl hier="41" item="1"/>
        </tpls>
      </n>
      <n v="17003" in="1">
        <tpls c="4">
          <tpl hier="10" item="0"/>
          <tpl fld="2" item="2"/>
          <tpl fld="1" item="1"/>
          <tpl hier="41" item="1"/>
        </tpls>
      </n>
      <n v="12262" in="1">
        <tpls c="4">
          <tpl hier="10" item="0"/>
          <tpl fld="2" item="2"/>
          <tpl fld="1" item="2"/>
          <tpl hier="41" item="1"/>
        </tpls>
      </n>
      <n v="14475" in="1">
        <tpls c="4">
          <tpl hier="10" item="0"/>
          <tpl fld="2" item="2"/>
          <tpl fld="1" item="3"/>
          <tpl hier="41" item="1"/>
        </tpls>
      </n>
      <n v="14335" in="1">
        <tpls c="4">
          <tpl hier="10" item="0"/>
          <tpl fld="2" item="2"/>
          <tpl fld="1" item="4"/>
          <tpl hier="41" item="1"/>
        </tpls>
      </n>
      <n v="14160" in="1">
        <tpls c="4">
          <tpl hier="10" item="0"/>
          <tpl fld="2" item="2"/>
          <tpl fld="1" item="5"/>
          <tpl hier="41" item="1"/>
        </tpls>
      </n>
      <n v="14420" in="1">
        <tpls c="4">
          <tpl hier="10" item="0"/>
          <tpl fld="2" item="2"/>
          <tpl fld="1" item="6"/>
          <tpl hier="41" item="1"/>
        </tpls>
      </n>
      <n v="14859" in="1">
        <tpls c="4">
          <tpl hier="10" item="0"/>
          <tpl fld="2" item="2"/>
          <tpl fld="1" item="7"/>
          <tpl hier="41" item="1"/>
        </tpls>
      </n>
      <n v="13197" in="1">
        <tpls c="4">
          <tpl hier="10" item="0"/>
          <tpl fld="2" item="2"/>
          <tpl fld="1" item="8"/>
          <tpl hier="41" item="1"/>
        </tpls>
      </n>
      <n v="14836" in="1">
        <tpls c="4">
          <tpl hier="10" item="0"/>
          <tpl fld="2" item="2"/>
          <tpl fld="1" item="9"/>
          <tpl hier="41" item="1"/>
        </tpls>
      </n>
      <n v="15098" in="1">
        <tpls c="4">
          <tpl hier="10" item="0"/>
          <tpl fld="2" item="2"/>
          <tpl fld="1" item="10"/>
          <tpl hier="41" item="1"/>
        </tpls>
      </n>
      <n v="10221" in="1">
        <tpls c="4">
          <tpl hier="10" item="0"/>
          <tpl fld="2" item="2"/>
          <tpl fld="1" item="11"/>
          <tpl hier="41" item="1"/>
        </tpls>
      </n>
      <n v="65.043300000000002" in="2">
        <tpls c="4">
          <tpl hier="10" item="0"/>
          <tpl fld="2" item="3"/>
          <tpl fld="1" item="0"/>
          <tpl hier="41" item="1"/>
        </tpls>
      </n>
      <n v="65.659000000000006" in="2">
        <tpls c="4">
          <tpl hier="10" item="0"/>
          <tpl fld="2" item="3"/>
          <tpl fld="1" item="1"/>
          <tpl hier="41" item="1"/>
        </tpls>
      </n>
      <n v="64.899299999999997" in="2">
        <tpls c="4">
          <tpl hier="10" item="0"/>
          <tpl fld="2" item="3"/>
          <tpl fld="1" item="2"/>
          <tpl hier="41" item="1"/>
        </tpls>
      </n>
      <n v="65.262699999999995" in="2">
        <tpls c="4">
          <tpl hier="10" item="0"/>
          <tpl fld="2" item="3"/>
          <tpl fld="1" item="3"/>
          <tpl hier="41" item="1"/>
        </tpls>
      </n>
      <n v="65.168999999999997" in="2">
        <tpls c="4">
          <tpl hier="10" item="0"/>
          <tpl fld="2" item="3"/>
          <tpl fld="1" item="4"/>
          <tpl hier="41" item="1"/>
        </tpls>
      </n>
      <n v="64.977599999999995" in="2">
        <tpls c="4">
          <tpl hier="10" item="0"/>
          <tpl fld="2" item="3"/>
          <tpl fld="1" item="5"/>
          <tpl hier="41" item="1"/>
        </tpls>
      </n>
      <n v="65.371200000000002" in="2">
        <tpls c="4">
          <tpl hier="10" item="0"/>
          <tpl fld="2" item="3"/>
          <tpl fld="1" item="6"/>
          <tpl hier="41" item="1"/>
        </tpls>
      </n>
      <n v="65.171599999999998" in="2">
        <tpls c="4">
          <tpl hier="10" item="0"/>
          <tpl fld="2" item="3"/>
          <tpl fld="1" item="7"/>
          <tpl hier="41" item="1"/>
        </tpls>
      </n>
      <n v="64.747299999999996" in="2">
        <tpls c="4">
          <tpl hier="10" item="0"/>
          <tpl fld="2" item="3"/>
          <tpl fld="1" item="8"/>
          <tpl hier="41" item="1"/>
        </tpls>
      </n>
      <n v="65.199299999999994" in="2">
        <tpls c="4">
          <tpl hier="10" item="0"/>
          <tpl fld="2" item="3"/>
          <tpl fld="1" item="9"/>
          <tpl hier="41" item="1"/>
        </tpls>
      </n>
      <n v="65.241200000000006" in="2">
        <tpls c="4">
          <tpl hier="10" item="0"/>
          <tpl fld="2" item="3"/>
          <tpl fld="1" item="10"/>
          <tpl hier="41" item="1"/>
        </tpls>
      </n>
      <n v="64.705200000000005" in="2">
        <tpls c="4">
          <tpl hier="10" item="0"/>
          <tpl fld="2" item="3"/>
          <tpl fld="1" item="11"/>
          <tpl hier="41" item="1"/>
        </tpls>
      </n>
      <n v="4165" in="1">
        <tpls c="4">
          <tpl hier="10" item="0"/>
          <tpl fld="2" item="4"/>
          <tpl fld="1" item="0"/>
          <tpl hier="41" item="1"/>
        </tpls>
      </n>
      <n v="7482" in="1">
        <tpls c="4">
          <tpl hier="10" item="0"/>
          <tpl fld="2" item="4"/>
          <tpl fld="1" item="1"/>
          <tpl hier="41" item="1"/>
        </tpls>
      </n>
      <n v="4893" in="1">
        <tpls c="4">
          <tpl hier="10" item="0"/>
          <tpl fld="2" item="4"/>
          <tpl fld="1" item="2"/>
          <tpl hier="41" item="1"/>
        </tpls>
      </n>
      <n v="6047" in="1">
        <tpls c="4">
          <tpl hier="10" item="0"/>
          <tpl fld="2" item="4"/>
          <tpl fld="1" item="3"/>
          <tpl hier="41" item="1"/>
        </tpls>
      </n>
      <n v="6077" in="1">
        <tpls c="4">
          <tpl hier="10" item="0"/>
          <tpl fld="2" item="4"/>
          <tpl fld="1" item="4"/>
          <tpl hier="41" item="1"/>
        </tpls>
      </n>
      <n v="5710" in="1">
        <tpls c="4">
          <tpl hier="10" item="0"/>
          <tpl fld="2" item="4"/>
          <tpl fld="1" item="5"/>
          <tpl hier="41" item="1"/>
        </tpls>
      </n>
      <n v="6067" in="1">
        <tpls c="4">
          <tpl hier="10" item="0"/>
          <tpl fld="2" item="4"/>
          <tpl fld="1" item="6"/>
          <tpl hier="41" item="1"/>
        </tpls>
      </n>
      <n v="6212" in="1">
        <tpls c="4">
          <tpl hier="10" item="0"/>
          <tpl fld="2" item="4"/>
          <tpl fld="1" item="7"/>
          <tpl hier="41" item="1"/>
        </tpls>
      </n>
      <n v="5349" in="1">
        <tpls c="4">
          <tpl hier="10" item="0"/>
          <tpl fld="2" item="4"/>
          <tpl fld="1" item="8"/>
          <tpl hier="41" item="1"/>
        </tpls>
      </n>
      <n v="6317" in="1">
        <tpls c="4">
          <tpl hier="10" item="0"/>
          <tpl fld="2" item="4"/>
          <tpl fld="1" item="9"/>
          <tpl hier="41" item="1"/>
        </tpls>
      </n>
      <n v="6344" in="1">
        <tpls c="4">
          <tpl hier="10" item="0"/>
          <tpl fld="2" item="4"/>
          <tpl fld="1" item="10"/>
          <tpl hier="41" item="1"/>
        </tpls>
      </n>
      <n v="3944" in="1">
        <tpls c="4">
          <tpl hier="10" item="0"/>
          <tpl fld="2" item="4"/>
          <tpl fld="1" item="11"/>
          <tpl hier="41" item="1"/>
        </tpls>
      </n>
      <n v="0.3970069583452483" in="3">
        <tpls c="4">
          <tpl hier="10" item="0"/>
          <tpl fld="2" item="5"/>
          <tpl fld="1" item="0"/>
          <tpl hier="41" item="1"/>
        </tpls>
      </n>
      <n v="0.44003999294242191" in="3">
        <tpls c="4">
          <tpl hier="10" item="0"/>
          <tpl fld="2" item="5"/>
          <tpl fld="1" item="1"/>
          <tpl hier="41" item="1"/>
        </tpls>
      </n>
      <n v="0.39903767737726309" in="3">
        <tpls c="4">
          <tpl hier="10" item="0"/>
          <tpl fld="2" item="5"/>
          <tpl fld="1" item="2"/>
          <tpl hier="41" item="1"/>
        </tpls>
      </n>
      <n v="0.41775474956822106" in="3">
        <tpls c="4">
          <tpl hier="10" item="0"/>
          <tpl fld="2" item="5"/>
          <tpl fld="1" item="3"/>
          <tpl hier="41" item="1"/>
        </tpls>
      </n>
      <n v="0.42392745029647716" in="3">
        <tpls c="4">
          <tpl hier="10" item="0"/>
          <tpl fld="2" item="5"/>
          <tpl fld="1" item="4"/>
          <tpl hier="41" item="1"/>
        </tpls>
      </n>
      <n v="0.40324858757062149" in="3">
        <tpls c="4">
          <tpl hier="10" item="0"/>
          <tpl fld="2" item="5"/>
          <tpl fld="1" item="5"/>
          <tpl hier="41" item="1"/>
        </tpls>
      </n>
      <n v="0.42073509015256588" in="3">
        <tpls c="4">
          <tpl hier="10" item="0"/>
          <tpl fld="2" item="5"/>
          <tpl fld="1" item="6"/>
          <tpl hier="41" item="1"/>
        </tpls>
      </n>
      <n v="0.41806312672454404" in="3">
        <tpls c="4">
          <tpl hier="10" item="0"/>
          <tpl fld="2" item="5"/>
          <tpl fld="1" item="7"/>
          <tpl hier="41" item="1"/>
        </tpls>
      </n>
      <n v="0.40531939077062967" in="3">
        <tpls c="4">
          <tpl hier="10" item="0"/>
          <tpl fld="2" item="5"/>
          <tpl fld="1" item="8"/>
          <tpl hier="41" item="1"/>
        </tpls>
      </n>
      <n v="0.42578862227015368" in="3">
        <tpls c="4">
          <tpl hier="10" item="0"/>
          <tpl fld="2" item="5"/>
          <tpl fld="1" item="9"/>
          <tpl hier="41" item="1"/>
        </tpls>
      </n>
      <n v="0.42018810438468673" in="3">
        <tpls c="4">
          <tpl hier="10" item="0"/>
          <tpl fld="2" item="5"/>
          <tpl fld="1" item="10"/>
          <tpl hier="41" item="1"/>
        </tpls>
      </n>
      <n v="0.38587222385285197" in="3">
        <tpls c="4">
          <tpl hier="10" item="0"/>
          <tpl fld="2" item="5"/>
          <tpl fld="1" item="11"/>
          <tpl hier="41" item="1"/>
        </tpls>
      </n>
      <n v="2.5188475390156064" in="3">
        <tpls c="4">
          <tpl hier="10" item="0"/>
          <tpl fld="2" item="6"/>
          <tpl fld="1" item="0"/>
          <tpl hier="41" item="1"/>
        </tpls>
      </n>
      <n v="2.2725207163859933" in="3">
        <tpls c="4">
          <tpl hier="10" item="0"/>
          <tpl fld="2" item="6"/>
          <tpl fld="1" item="1"/>
          <tpl hier="41" item="1"/>
        </tpls>
      </n>
      <n v="2.5060290210504803" in="3">
        <tpls c="4">
          <tpl hier="10" item="0"/>
          <tpl fld="2" item="6"/>
          <tpl fld="1" item="2"/>
          <tpl hier="41" item="1"/>
        </tpls>
      </n>
      <n v="2.3937489664296345" in="3">
        <tpls c="4">
          <tpl hier="10" item="0"/>
          <tpl fld="2" item="6"/>
          <tpl fld="1" item="3"/>
          <tpl hier="41" item="1"/>
        </tpls>
      </n>
      <n v="2.3588941912127694" in="3">
        <tpls c="4">
          <tpl hier="10" item="0"/>
          <tpl fld="2" item="6"/>
          <tpl fld="1" item="4"/>
          <tpl hier="41" item="1"/>
        </tpls>
      </n>
      <n v="2.4798598949211907" in="3">
        <tpls c="4">
          <tpl hier="10" item="0"/>
          <tpl fld="2" item="6"/>
          <tpl fld="1" item="5"/>
          <tpl hier="41" item="1"/>
        </tpls>
      </n>
      <n v="2.3767924839294543" in="3">
        <tpls c="4">
          <tpl hier="10" item="0"/>
          <tpl fld="2" item="6"/>
          <tpl fld="1" item="6"/>
          <tpl hier="41" item="1"/>
        </tpls>
      </n>
      <n v="2.3919832582099163" in="3">
        <tpls c="4">
          <tpl hier="10" item="0"/>
          <tpl fld="2" item="6"/>
          <tpl fld="1" item="7"/>
          <tpl hier="41" item="1"/>
        </tpls>
      </n>
      <n v="2.4671901289960743" in="3">
        <tpls c="4">
          <tpl hier="10" item="0"/>
          <tpl fld="2" item="6"/>
          <tpl fld="1" item="8"/>
          <tpl hier="41" item="1"/>
        </tpls>
      </n>
      <n v="2.3485831882222574" in="3">
        <tpls c="4">
          <tpl hier="10" item="0"/>
          <tpl fld="2" item="6"/>
          <tpl fld="1" item="9"/>
          <tpl hier="41" item="1"/>
        </tpls>
      </n>
      <n v="2.3798865069356872" in="3">
        <tpls c="4">
          <tpl hier="10" item="0"/>
          <tpl fld="2" item="6"/>
          <tpl fld="1" item="10"/>
          <tpl hier="41" item="1"/>
        </tpls>
      </n>
      <n v="2.5915314401622718" in="3">
        <tpls c="4">
          <tpl hier="10" item="0"/>
          <tpl fld="2" item="6"/>
          <tpl fld="1" item="11"/>
          <tpl hier="41" item="1"/>
        </tpls>
      </n>
      <n v="306">
        <tpls c="4">
          <tpl hier="10" item="0"/>
          <tpl fld="2" item="7"/>
          <tpl fld="1" item="0"/>
          <tpl hier="41" item="1"/>
        </tpls>
      </n>
      <n v="326">
        <tpls c="4">
          <tpl hier="10" item="0"/>
          <tpl fld="2" item="7"/>
          <tpl fld="1" item="1"/>
          <tpl hier="41" item="1"/>
        </tpls>
      </n>
      <n v="306">
        <tpls c="4">
          <tpl hier="10" item="0"/>
          <tpl fld="2" item="7"/>
          <tpl fld="1" item="2"/>
          <tpl hier="41" item="1"/>
        </tpls>
      </n>
      <n v="333">
        <tpls c="4">
          <tpl hier="10" item="0"/>
          <tpl fld="2" item="7"/>
          <tpl fld="1" item="3"/>
          <tpl hier="41" item="1"/>
        </tpls>
      </n>
      <n v="307">
        <tpls c="4">
          <tpl hier="10" item="0"/>
          <tpl fld="2" item="7"/>
          <tpl fld="1" item="4"/>
          <tpl hier="41" item="1"/>
        </tpls>
      </n>
      <n v="328">
        <tpls c="4">
          <tpl hier="10" item="0"/>
          <tpl fld="2" item="7"/>
          <tpl fld="1" item="5"/>
          <tpl hier="41" item="1"/>
        </tpls>
      </n>
      <n v="326">
        <tpls c="4">
          <tpl hier="10" item="0"/>
          <tpl fld="2" item="7"/>
          <tpl fld="1" item="6"/>
          <tpl hier="41" item="1"/>
        </tpls>
      </n>
      <n v="329">
        <tpls c="4">
          <tpl hier="10" item="0"/>
          <tpl fld="2" item="7"/>
          <tpl fld="1" item="7"/>
          <tpl hier="41" item="1"/>
        </tpls>
      </n>
      <n v="307">
        <tpls c="4">
          <tpl hier="10" item="0"/>
          <tpl fld="2" item="7"/>
          <tpl fld="1" item="8"/>
          <tpl hier="41" item="1"/>
        </tpls>
      </n>
      <n v="316">
        <tpls c="4">
          <tpl hier="10" item="0"/>
          <tpl fld="2" item="7"/>
          <tpl fld="1" item="9"/>
          <tpl hier="41" item="1"/>
        </tpls>
      </n>
      <n v="313">
        <tpls c="4">
          <tpl hier="10" item="0"/>
          <tpl fld="2" item="7"/>
          <tpl fld="1" item="10"/>
          <tpl hier="41" item="1"/>
        </tpls>
      </n>
      <n v="306">
        <tpls c="4">
          <tpl hier="10" item="0"/>
          <tpl fld="2" item="7"/>
          <tpl fld="1" item="11"/>
          <tpl hier="41" item="1"/>
        </tpls>
      </n>
      <n v="34.284313725490193" in="4">
        <tpls c="4">
          <tpl hier="10" item="0"/>
          <tpl fld="2" item="8"/>
          <tpl fld="1" item="0"/>
          <tpl hier="41" item="1"/>
        </tpls>
      </n>
      <n v="52.156441717791409" in="4">
        <tpls c="4">
          <tpl hier="10" item="0"/>
          <tpl fld="2" item="8"/>
          <tpl fld="1" item="1"/>
          <tpl hier="41" item="1"/>
        </tpls>
      </n>
      <n v="40.071895424836605" in="4">
        <tpls c="4">
          <tpl hier="10" item="0"/>
          <tpl fld="2" item="8"/>
          <tpl fld="1" item="2"/>
          <tpl hier="41" item="1"/>
        </tpls>
      </n>
      <n v="43.468468468468465" in="4">
        <tpls c="4">
          <tpl hier="10" item="0"/>
          <tpl fld="2" item="8"/>
          <tpl fld="1" item="3"/>
          <tpl hier="41" item="1"/>
        </tpls>
      </n>
      <n v="46.693811074918564" in="4">
        <tpls c="4">
          <tpl hier="10" item="0"/>
          <tpl fld="2" item="8"/>
          <tpl fld="1" item="4"/>
          <tpl hier="41" item="1"/>
        </tpls>
      </n>
      <n v="43.170731707317074" in="4">
        <tpls c="4">
          <tpl hier="10" item="0"/>
          <tpl fld="2" item="8"/>
          <tpl fld="1" item="5"/>
          <tpl hier="41" item="1"/>
        </tpls>
      </n>
      <n v="44.233128834355831" in="4">
        <tpls c="4">
          <tpl hier="10" item="0"/>
          <tpl fld="2" item="8"/>
          <tpl fld="1" item="6"/>
          <tpl hier="41" item="1"/>
        </tpls>
      </n>
      <n v="45.164133738601826" in="4">
        <tpls c="4">
          <tpl hier="10" item="0"/>
          <tpl fld="2" item="8"/>
          <tpl fld="1" item="7"/>
          <tpl hier="41" item="1"/>
        </tpls>
      </n>
      <n v="42.986970684039086" in="4">
        <tpls c="4">
          <tpl hier="10" item="0"/>
          <tpl fld="2" item="8"/>
          <tpl fld="1" item="8"/>
          <tpl hier="41" item="1"/>
        </tpls>
      </n>
      <n v="46.949367088607595" in="4">
        <tpls c="4">
          <tpl hier="10" item="0"/>
          <tpl fld="2" item="8"/>
          <tpl fld="1" item="9"/>
          <tpl hier="41" item="1"/>
        </tpls>
      </n>
      <n v="48.236421725239616" in="4">
        <tpls c="4">
          <tpl hier="10" item="0"/>
          <tpl fld="2" item="8"/>
          <tpl fld="1" item="10"/>
          <tpl hier="41" item="1"/>
        </tpls>
      </n>
      <n v="33.401960784313722" in="4">
        <tpls c="4">
          <tpl hier="10" item="0"/>
          <tpl fld="2" item="8"/>
          <tpl fld="1" item="11"/>
          <tpl hier="41" item="1"/>
        </tpls>
      </n>
      <n v="2229.9632000000001" in="0">
        <tpls c="4">
          <tpl hier="10" item="0"/>
          <tpl fld="2" item="9"/>
          <tpl fld="1" item="0"/>
          <tpl hier="41" item="1"/>
        </tpls>
      </n>
      <n v="3424.5412000000001" in="0">
        <tpls c="4">
          <tpl hier="10" item="0"/>
          <tpl fld="2" item="9"/>
          <tpl fld="1" item="1"/>
          <tpl hier="41" item="1"/>
        </tpls>
      </n>
      <n v="2600.6386000000002" in="0">
        <tpls c="4">
          <tpl hier="10" item="0"/>
          <tpl fld="2" item="9"/>
          <tpl fld="1" item="2"/>
          <tpl hier="41" item="1"/>
        </tpls>
      </n>
      <n v="2836.8708000000001" in="0">
        <tpls c="4">
          <tpl hier="10" item="0"/>
          <tpl fld="2" item="9"/>
          <tpl fld="1" item="3"/>
          <tpl hier="41" item="1"/>
        </tpls>
      </n>
      <n v="3042.9908999999998" in="0">
        <tpls c="4">
          <tpl hier="10" item="0"/>
          <tpl fld="2" item="9"/>
          <tpl fld="1" item="4"/>
          <tpl hier="41" item="1"/>
        </tpls>
      </n>
      <n v="2805.1284999999998" in="0">
        <tpls c="4">
          <tpl hier="10" item="0"/>
          <tpl fld="2" item="9"/>
          <tpl fld="1" item="5"/>
          <tpl hier="41" item="1"/>
        </tpls>
      </n>
      <n v="2891.5744" in="0">
        <tpls c="4">
          <tpl hier="10" item="0"/>
          <tpl fld="2" item="9"/>
          <tpl fld="1" item="6"/>
          <tpl hier="41" item="1"/>
        </tpls>
      </n>
      <n v="2943.4194000000002" in="0">
        <tpls c="4">
          <tpl hier="10" item="0"/>
          <tpl fld="2" item="9"/>
          <tpl fld="1" item="7"/>
          <tpl hier="41" item="1"/>
        </tpls>
      </n>
      <n v="2783.2894999999999" in="0">
        <tpls c="4">
          <tpl hier="10" item="0"/>
          <tpl fld="2" item="9"/>
          <tpl fld="1" item="8"/>
          <tpl hier="41" item="1"/>
        </tpls>
      </n>
      <n v="3061.0648000000001" in="0">
        <tpls c="4">
          <tpl hier="10" item="0"/>
          <tpl fld="2" item="9"/>
          <tpl fld="1" item="9"/>
          <tpl hier="41" item="1"/>
        </tpls>
      </n>
      <n v="3147.0003999999999" in="0">
        <tpls c="4">
          <tpl hier="10" item="0"/>
          <tpl fld="2" item="9"/>
          <tpl fld="1" item="10"/>
          <tpl hier="41" item="1"/>
        </tpls>
      </n>
      <n v="2161.2804999999998" in="0">
        <tpls c="4">
          <tpl hier="10" item="0"/>
          <tpl fld="2" item="9"/>
          <tpl fld="1" item="11"/>
          <tpl hier="41" item="1"/>
        </tpls>
      </n>
      <n v="288457.56" in="0">
        <tpls c="7">
          <tpl hier="7" item="2"/>
          <tpl hier="10" item="0"/>
          <tpl fld="5" item="50"/>
          <tpl fld="2" item="0"/>
          <tpl fld="3" item="0"/>
          <tpl fld="4" item="1"/>
          <tpl hier="41" item="1"/>
        </tpls>
      </n>
      <n v="107214.95" in="0">
        <tpls c="7">
          <tpl hier="7" item="2"/>
          <tpl hier="10" item="0"/>
          <tpl fld="5" item="22"/>
          <tpl fld="2" item="0"/>
          <tpl fld="3" item="1"/>
          <tpl fld="4" item="6"/>
          <tpl hier="41" item="1"/>
        </tpls>
      </n>
      <n v="223927.76" in="0">
        <tpls c="7">
          <tpl hier="7" item="2"/>
          <tpl hier="10" item="0"/>
          <tpl fld="5" item="26"/>
          <tpl fld="2" item="0"/>
          <tpl fld="3" item="2"/>
          <tpl fld="4" item="8"/>
          <tpl hier="41" item="1"/>
        </tpls>
      </n>
      <n v="157178.9" in="0">
        <tpls c="7">
          <tpl hier="7" item="2"/>
          <tpl hier="10" item="0"/>
          <tpl fld="5" item="34"/>
          <tpl fld="2" item="0"/>
          <tpl fld="3" item="2"/>
          <tpl fld="4" item="10"/>
          <tpl hier="41" item="1"/>
        </tpls>
      </n>
      <n v="102469.7" in="0">
        <tpls c="7">
          <tpl hier="7" item="2"/>
          <tpl hier="10" item="0"/>
          <tpl fld="5" item="44"/>
          <tpl fld="2" item="0"/>
          <tpl fld="3" item="3"/>
          <tpl fld="4" item="12"/>
          <tpl hier="41" item="1"/>
        </tpls>
      </n>
      <n v="168465.9" in="0">
        <tpls c="7">
          <tpl hier="7" item="2"/>
          <tpl hier="10" item="0"/>
          <tpl fld="5" item="1"/>
          <tpl fld="2" item="0"/>
          <tpl fld="3" item="0"/>
          <tpl fld="4" item="1"/>
          <tpl hier="41" item="1"/>
        </tpls>
      </n>
      <n v="156576.68" in="0">
        <tpls c="7">
          <tpl hier="7" item="2"/>
          <tpl hier="10" item="0"/>
          <tpl fld="5" item="21"/>
          <tpl fld="2" item="0"/>
          <tpl fld="3" item="1"/>
          <tpl fld="4" item="6"/>
          <tpl hier="41" item="1"/>
        </tpls>
      </n>
      <n v="157928.41" in="0">
        <tpls c="7">
          <tpl hier="7" item="2"/>
          <tpl hier="10" item="0"/>
          <tpl fld="5" item="29"/>
          <tpl fld="2" item="0"/>
          <tpl fld="3" item="2"/>
          <tpl fld="4" item="9"/>
          <tpl hier="41" item="1"/>
        </tpls>
      </n>
      <n v="343451.7" in="0">
        <tpls c="7">
          <tpl hier="7" item="2"/>
          <tpl hier="10" item="0"/>
          <tpl fld="5" item="47"/>
          <tpl fld="2" item="0"/>
          <tpl fld="3" item="3"/>
          <tpl fld="4" item="13"/>
          <tpl hier="41" item="1"/>
        </tpls>
      </n>
      <n v="113074.48" in="0">
        <tpls c="7">
          <tpl hier="7" item="2"/>
          <tpl hier="10" item="0"/>
          <tpl fld="5" item="51"/>
          <tpl fld="2" item="0"/>
          <tpl fld="3" item="0"/>
          <tpl fld="4" item="1"/>
          <tpl hier="41" item="1"/>
        </tpls>
      </n>
      <n v="543090.6" in="0">
        <tpls c="7">
          <tpl hier="7" item="2"/>
          <tpl hier="10" item="0"/>
          <tpl fld="5" item="4"/>
          <tpl fld="2" item="0"/>
          <tpl fld="3" item="0"/>
          <tpl fld="4" item="2"/>
          <tpl hier="41" item="1"/>
        </tpls>
      </n>
      <n v="98897.26" in="0">
        <tpls c="7">
          <tpl hier="7" item="2"/>
          <tpl hier="10" item="0"/>
          <tpl fld="5" item="16"/>
          <tpl fld="2" item="0"/>
          <tpl fld="3" item="1"/>
          <tpl fld="4" item="5"/>
          <tpl hier="41" item="1"/>
        </tpls>
      </n>
      <n v="307295.34999999998" in="0">
        <tpls c="7">
          <tpl hier="7" item="2"/>
          <tpl hier="10" item="0"/>
          <tpl fld="5" item="24"/>
          <tpl fld="2" item="0"/>
          <tpl fld="3" item="2"/>
          <tpl fld="4" item="7"/>
          <tpl hier="41" item="1"/>
        </tpls>
      </n>
      <n v="148853.38" in="0">
        <tpls c="7">
          <tpl hier="7" item="2"/>
          <tpl hier="10" item="0"/>
          <tpl fld="5" item="32"/>
          <tpl fld="2" item="0"/>
          <tpl fld="3" item="2"/>
          <tpl fld="4" item="9"/>
          <tpl hier="41" item="1"/>
        </tpls>
      </n>
      <n v="8631.4" in="0">
        <tpls c="7">
          <tpl hier="7" item="2"/>
          <tpl hier="10" item="0"/>
          <tpl fld="5" item="17"/>
          <tpl fld="2" item="0"/>
          <tpl fld="3" item="3"/>
          <tpl fld="4" item="11"/>
          <tpl hier="41" item="1"/>
        </tpls>
      </n>
      <n v="101663.15" in="0">
        <tpls c="7">
          <tpl hier="7" item="2"/>
          <tpl hier="10" item="0"/>
          <tpl fld="5" item="39"/>
          <tpl fld="2" item="0"/>
          <tpl fld="3" item="3"/>
          <tpl fld="4" item="11"/>
          <tpl hier="41" item="1"/>
        </tpls>
      </n>
      <n v="63282.68" in="0">
        <tpls c="7">
          <tpl hier="7" item="2"/>
          <tpl hier="10" item="0"/>
          <tpl fld="5" item="46"/>
          <tpl fld="2" item="0"/>
          <tpl fld="3" item="3"/>
          <tpl fld="4" item="13"/>
          <tpl hier="41" item="1"/>
        </tpls>
      </n>
      <n v="333580.84000000003" in="0">
        <tpls c="7">
          <tpl hier="7" item="2"/>
          <tpl hier="10" item="0"/>
          <tpl fld="5" item="2"/>
          <tpl fld="2" item="0"/>
          <tpl fld="3" item="0"/>
          <tpl fld="4" item="2"/>
          <tpl hier="41" item="1"/>
        </tpls>
      </n>
      <n v="451974.15" in="0">
        <tpls c="7">
          <tpl hier="7" item="2"/>
          <tpl hier="10" item="0"/>
          <tpl fld="5" item="6"/>
          <tpl fld="2" item="0"/>
          <tpl fld="3" item="0"/>
          <tpl fld="4" item="2"/>
          <tpl hier="41" item="1"/>
        </tpls>
      </n>
      <n v="47740.79" in="0">
        <tpls c="7">
          <tpl hier="7" item="2"/>
          <tpl hier="10" item="0"/>
          <tpl fld="5" item="10"/>
          <tpl fld="2" item="0"/>
          <tpl fld="3" item="1"/>
          <tpl fld="4" item="3"/>
          <tpl hier="41" item="1"/>
        </tpls>
      </n>
      <n v="444753.83" in="0">
        <tpls c="7">
          <tpl hier="7" item="2"/>
          <tpl hier="10" item="0"/>
          <tpl fld="5" item="14"/>
          <tpl fld="2" item="0"/>
          <tpl fld="3" item="1"/>
          <tpl fld="4" item="4"/>
          <tpl hier="41" item="1"/>
        </tpls>
      </n>
      <n v="150782.38" in="0">
        <tpls c="7">
          <tpl hier="7" item="2"/>
          <tpl hier="10" item="0"/>
          <tpl fld="5" item="18"/>
          <tpl fld="2" item="0"/>
          <tpl fld="3" item="1"/>
          <tpl fld="4" item="5"/>
          <tpl hier="41" item="1"/>
        </tpls>
      </n>
      <n v="224343.36" in="0">
        <tpls c="7">
          <tpl hier="7" item="2"/>
          <tpl hier="10" item="0"/>
          <tpl fld="5" item="30"/>
          <tpl fld="2" item="0"/>
          <tpl fld="3" item="2"/>
          <tpl fld="4" item="9"/>
          <tpl hier="41" item="1"/>
        </tpls>
      </n>
      <n v="182643.94" in="0">
        <tpls c="7">
          <tpl hier="7" item="2"/>
          <tpl hier="10" item="0"/>
          <tpl fld="5" item="37"/>
          <tpl fld="2" item="0"/>
          <tpl fld="3" item="3"/>
          <tpl fld="4" item="11"/>
          <tpl hier="41" item="1"/>
        </tpls>
      </n>
      <n v="1443.36" in="0">
        <tpls c="7">
          <tpl hier="7" item="2"/>
          <tpl hier="10" item="0"/>
          <tpl fld="5" item="4"/>
          <tpl fld="2" item="0"/>
          <tpl fld="3" item="3"/>
          <tpl fld="4" item="12"/>
          <tpl hier="41" item="1"/>
        </tpls>
      </n>
      <n v="69818.820000000007" in="0">
        <tpls c="7">
          <tpl hier="7" item="2"/>
          <tpl hier="10" item="0"/>
          <tpl fld="5" item="48"/>
          <tpl fld="2" item="0"/>
          <tpl fld="3" item="3"/>
          <tpl fld="4" item="13"/>
          <tpl hier="41" item="1"/>
        </tpls>
      </n>
      <n v="57034.3" in="0">
        <tpls c="7">
          <tpl hier="7" item="2"/>
          <tpl hier="10" item="0"/>
          <tpl fld="5" item="52"/>
          <tpl fld="2" item="0"/>
          <tpl fld="3" item="0"/>
          <tpl fld="4" item="0"/>
          <tpl hier="41" item="1"/>
        </tpls>
      </n>
      <n v="95389.11" in="0">
        <tpls c="7">
          <tpl hier="7" item="2"/>
          <tpl hier="10" item="0"/>
          <tpl fld="5" item="5"/>
          <tpl fld="2" item="0"/>
          <tpl fld="3" item="0"/>
          <tpl fld="4" item="2"/>
          <tpl hier="41" item="1"/>
        </tpls>
      </n>
      <n v="98774.21" in="0">
        <tpls c="7">
          <tpl hier="7" item="2"/>
          <tpl hier="10" item="0"/>
          <tpl fld="5" item="9"/>
          <tpl fld="2" item="0"/>
          <tpl fld="3" item="1"/>
          <tpl fld="4" item="3"/>
          <tpl hier="41" item="1"/>
        </tpls>
      </n>
      <n v="397395.47" in="0">
        <tpls c="7">
          <tpl hier="7" item="2"/>
          <tpl hier="10" item="0"/>
          <tpl fld="5" item="13"/>
          <tpl fld="2" item="0"/>
          <tpl fld="3" item="1"/>
          <tpl fld="4" item="4"/>
          <tpl hier="41" item="1"/>
        </tpls>
      </n>
      <n v="139701.47" in="0">
        <tpls c="7">
          <tpl hier="7" item="2"/>
          <tpl hier="10" item="0"/>
          <tpl fld="5" item="17"/>
          <tpl fld="2" item="0"/>
          <tpl fld="3" item="1"/>
          <tpl fld="4" item="5"/>
          <tpl hier="41" item="1"/>
        </tpls>
      </n>
      <n v="335110.11" in="0">
        <tpls c="7">
          <tpl hier="7" item="2"/>
          <tpl hier="10" item="0"/>
          <tpl fld="5" item="25"/>
          <tpl fld="2" item="0"/>
          <tpl fld="3" item="2"/>
          <tpl fld="4" item="7"/>
          <tpl hier="41" item="1"/>
        </tpls>
      </n>
      <n v="84326" in="0">
        <tpls c="7">
          <tpl hier="7" item="2"/>
          <tpl hier="10" item="0"/>
          <tpl fld="5" item="33"/>
          <tpl fld="2" item="0"/>
          <tpl fld="3" item="2"/>
          <tpl fld="4" item="9"/>
          <tpl hier="41" item="1"/>
        </tpls>
      </n>
      <n v="229225.4" in="0">
        <tpls c="7">
          <tpl hier="7" item="2"/>
          <tpl hier="10" item="0"/>
          <tpl fld="5" item="36"/>
          <tpl fld="2" item="0"/>
          <tpl fld="3" item="3"/>
          <tpl fld="4" item="11"/>
          <tpl hier="41" item="1"/>
        </tpls>
      </n>
      <n v="63228.54" in="0">
        <tpls c="7">
          <tpl hier="7" item="2"/>
          <tpl hier="10" item="0"/>
          <tpl fld="5" item="40"/>
          <tpl fld="2" item="0"/>
          <tpl fld="3" item="3"/>
          <tpl fld="4" item="11"/>
          <tpl hier="41" item="1"/>
        </tpls>
      </n>
      <n v="100582.87" in="0">
        <tpls c="7">
          <tpl hier="7" item="2"/>
          <tpl hier="10" item="0"/>
          <tpl fld="5" item="43"/>
          <tpl fld="2" item="0"/>
          <tpl fld="3" item="3"/>
          <tpl fld="4" item="12"/>
          <tpl hier="41" item="1"/>
        </tpls>
      </n>
      <n v="142078.97" in="0">
        <tpls c="7">
          <tpl hier="7" item="2"/>
          <tpl hier="10" item="0"/>
          <tpl fld="5" item="53"/>
          <tpl fld="2" item="0"/>
          <tpl fld="3" item="0"/>
          <tpl fld="4" item="2"/>
          <tpl hier="41" item="1"/>
        </tpls>
      </n>
      <n v="186938.65" in="0">
        <tpls c="7">
          <tpl hier="7" item="2"/>
          <tpl hier="10" item="0"/>
          <tpl fld="5" item="8"/>
          <tpl fld="2" item="0"/>
          <tpl fld="3" item="1"/>
          <tpl fld="4" item="3"/>
          <tpl hier="41" item="1"/>
        </tpls>
      </n>
      <n v="417380.12" in="0">
        <tpls c="7">
          <tpl hier="7" item="2"/>
          <tpl hier="10" item="0"/>
          <tpl fld="5" item="12"/>
          <tpl fld="2" item="0"/>
          <tpl fld="3" item="1"/>
          <tpl fld="4" item="4"/>
          <tpl hier="41" item="1"/>
        </tpls>
      </n>
      <n v="251836.79" in="0">
        <tpls c="7">
          <tpl hier="7" item="2"/>
          <tpl hier="10" item="0"/>
          <tpl fld="5" item="20"/>
          <tpl fld="2" item="0"/>
          <tpl fld="3" item="1"/>
          <tpl fld="4" item="6"/>
          <tpl hier="41" item="1"/>
        </tpls>
      </n>
      <n v="124596.75" in="0">
        <tpls c="7">
          <tpl hier="7" item="2"/>
          <tpl hier="10" item="0"/>
          <tpl fld="5" item="28"/>
          <tpl fld="2" item="0"/>
          <tpl fld="3" item="2"/>
          <tpl fld="4" item="8"/>
          <tpl hier="41" item="1"/>
        </tpls>
      </n>
      <n v="208663.76" in="0">
        <tpls c="7">
          <tpl hier="7" item="2"/>
          <tpl hier="10" item="0"/>
          <tpl fld="5" item="42"/>
          <tpl fld="2" item="0"/>
          <tpl fld="3" item="3"/>
          <tpl fld="4" item="12"/>
          <tpl hier="41" item="1"/>
        </tpls>
      </n>
      <n v="168873.78" in="0">
        <tpls c="7">
          <tpl hier="7" item="2"/>
          <tpl hier="10" item="0"/>
          <tpl fld="5" item="45"/>
          <tpl fld="2" item="0"/>
          <tpl fld="3" item="3"/>
          <tpl fld="4" item="13"/>
          <tpl hier="41" item="1"/>
        </tpls>
      </n>
      <n v="161739.28" in="0">
        <tpls c="7">
          <tpl hier="7" item="2"/>
          <tpl hier="10" item="0"/>
          <tpl fld="5" item="41"/>
          <tpl fld="2" item="0"/>
          <tpl fld="3" item="3"/>
          <tpl fld="4" item="12"/>
          <tpl hier="41" item="1"/>
        </tpls>
      </n>
      <n v="43012.4" in="0">
        <tpls c="7">
          <tpl hier="7" item="2"/>
          <tpl hier="10" item="0"/>
          <tpl fld="5" item="38"/>
          <tpl fld="2" item="0"/>
          <tpl fld="3" item="3"/>
          <tpl fld="4" item="11"/>
          <tpl hier="41" item="1"/>
        </tpls>
      </n>
      <n v="293299.37" in="0">
        <tpls c="7">
          <tpl hier="7" item="2"/>
          <tpl hier="10" item="0"/>
          <tpl fld="5" item="35"/>
          <tpl fld="2" item="0"/>
          <tpl fld="3" item="2"/>
          <tpl fld="4" item="10"/>
          <tpl hier="41" item="1"/>
        </tpls>
      </n>
      <n v="160568.88" in="0">
        <tpls c="7">
          <tpl hier="7" item="2"/>
          <tpl hier="10" item="0"/>
          <tpl fld="5" item="31"/>
          <tpl fld="2" item="0"/>
          <tpl fld="3" item="2"/>
          <tpl fld="4" item="9"/>
          <tpl hier="41" item="1"/>
        </tpls>
      </n>
      <n v="330180.44" in="0">
        <tpls c="7">
          <tpl hier="7" item="2"/>
          <tpl hier="10" item="0"/>
          <tpl fld="5" item="27"/>
          <tpl fld="2" item="0"/>
          <tpl fld="3" item="2"/>
          <tpl fld="4" item="8"/>
          <tpl hier="41" item="1"/>
        </tpls>
      </n>
      <n v="231175.45" in="0">
        <tpls c="7">
          <tpl hier="7" item="2"/>
          <tpl hier="10" item="0"/>
          <tpl fld="5" item="23"/>
          <tpl fld="2" item="0"/>
          <tpl fld="3" item="2"/>
          <tpl fld="4" item="7"/>
          <tpl hier="41" item="1"/>
        </tpls>
      </n>
      <n v="374894.07" in="0">
        <tpls c="7">
          <tpl hier="7" item="2"/>
          <tpl hier="10" item="0"/>
          <tpl fld="5" item="19"/>
          <tpl fld="2" item="0"/>
          <tpl fld="3" item="1"/>
          <tpl fld="4" item="6"/>
          <tpl hier="41" item="1"/>
        </tpls>
      </n>
      <n v="77023.66" in="0">
        <tpls c="7">
          <tpl hier="7" item="2"/>
          <tpl hier="10" item="0"/>
          <tpl fld="5" item="15"/>
          <tpl fld="2" item="0"/>
          <tpl fld="3" item="1"/>
          <tpl fld="4" item="5"/>
          <tpl hier="41" item="1"/>
        </tpls>
      </n>
      <n v="190862.58" in="0">
        <tpls c="7">
          <tpl hier="7" item="2"/>
          <tpl hier="10" item="0"/>
          <tpl fld="5" item="11"/>
          <tpl fld="2" item="0"/>
          <tpl fld="3" item="1"/>
          <tpl fld="4" item="4"/>
          <tpl hier="41" item="1"/>
        </tpls>
      </n>
      <n v="450672.35" in="0">
        <tpls c="7">
          <tpl hier="7" item="2"/>
          <tpl hier="10" item="0"/>
          <tpl fld="5" item="7"/>
          <tpl fld="2" item="0"/>
          <tpl fld="3" item="0"/>
          <tpl fld="4" item="2"/>
          <tpl hier="41" item="1"/>
        </tpls>
      </n>
      <n v="237791.44" in="0">
        <tpls c="7">
          <tpl hier="7" item="2"/>
          <tpl hier="10" item="0"/>
          <tpl fld="5" item="3"/>
          <tpl fld="2" item="0"/>
          <tpl fld="3" item="0"/>
          <tpl fld="4" item="2"/>
          <tpl hier="41" item="1"/>
        </tpls>
      </n>
      <n v="25939.06" in="0">
        <tpls c="7">
          <tpl hier="7" item="2"/>
          <tpl hier="10" item="0"/>
          <tpl fld="5" item="0"/>
          <tpl fld="2" item="0"/>
          <tpl fld="3" item="0"/>
          <tpl fld="4" item="0"/>
          <tpl hier="41" item="1"/>
        </tpls>
      </n>
      <n v="762.86" in="0">
        <tpls c="7">
          <tpl hier="7" item="2"/>
          <tpl hier="10" item="0"/>
          <tpl fld="5" item="50"/>
          <tpl fld="2" item="0"/>
          <tpl fld="3" item="0"/>
          <tpl fld="4" item="0"/>
          <tpl hier="41" item="1"/>
        </tpls>
      </n>
      <n v="96090.99" in="0">
        <tpls c="7">
          <tpl hier="7" item="2"/>
          <tpl hier="10" item="0"/>
          <tpl fld="5" item="49"/>
          <tpl fld="2" item="0"/>
          <tpl fld="3" item="0"/>
          <tpl fld="4" item="0"/>
          <tpl hier="41" item="1"/>
        </tpls>
      </n>
      <n v="1778.05" in="0">
        <tpls c="4">
          <tpl fld="2" item="10"/>
          <tpl fld="8" item="3"/>
          <tpl fld="6" item="0"/>
          <tpl fld="7" item="18"/>
        </tpls>
      </n>
      <n v="10736.66" in="0">
        <tpls c="4">
          <tpl fld="2" item="10"/>
          <tpl fld="8" item="2"/>
          <tpl fld="6" item="10"/>
          <tpl fld="7" item="5"/>
        </tpls>
      </n>
      <n v="5603.21" in="0">
        <tpls c="4">
          <tpl fld="2" item="10"/>
          <tpl fld="8" item="2"/>
          <tpl fld="6" item="7"/>
          <tpl fld="7" item="19"/>
        </tpls>
      </n>
      <n v="860.52" in="0">
        <tpls c="4">
          <tpl fld="2" item="10"/>
          <tpl fld="8" item="2"/>
          <tpl fld="6" item="4"/>
          <tpl fld="7" item="30"/>
        </tpls>
      </n>
      <n v="6603.43" in="0">
        <tpls c="4">
          <tpl fld="2" item="10"/>
          <tpl fld="8" item="2"/>
          <tpl fld="6" item="3"/>
          <tpl fld="7" item="6"/>
        </tpls>
      </n>
      <n v="5985.89" in="0">
        <tpls c="4">
          <tpl fld="2" item="10"/>
          <tpl fld="8" item="2"/>
          <tpl fld="6" item="2"/>
          <tpl fld="7" item="12"/>
        </tpls>
      </n>
      <n v="4419.87" in="0">
        <tpls c="4">
          <tpl fld="2" item="10"/>
          <tpl fld="8" item="2"/>
          <tpl fld="6" item="0"/>
          <tpl fld="7" item="19"/>
        </tpls>
      </n>
      <n v="6173.7" in="0">
        <tpls c="4">
          <tpl fld="2" item="10"/>
          <tpl fld="8" item="3"/>
          <tpl fld="6" item="9"/>
          <tpl fld="7" item="14"/>
        </tpls>
      </n>
      <n v="2701.75" in="0">
        <tpls c="4">
          <tpl fld="2" item="10"/>
          <tpl fld="8" item="2"/>
          <tpl fld="6" item="6"/>
          <tpl fld="7" item="0"/>
        </tpls>
      </n>
      <n v="9990.34" in="0">
        <tpls c="4">
          <tpl fld="2" item="10"/>
          <tpl fld="8" item="2"/>
          <tpl fld="6" item="4"/>
          <tpl fld="7" item="3"/>
        </tpls>
      </n>
      <n v="15237.29" in="0">
        <tpls c="4">
          <tpl fld="2" item="10"/>
          <tpl fld="8" item="2"/>
          <tpl fld="6" item="1"/>
          <tpl fld="7" item="15"/>
        </tpls>
      </n>
      <n v="2805.18" in="0">
        <tpls c="4">
          <tpl fld="2" item="10"/>
          <tpl fld="8" item="3"/>
          <tpl fld="6" item="2"/>
          <tpl fld="7" item="0"/>
        </tpls>
      </n>
      <n v="12488.75" in="0">
        <tpls c="4">
          <tpl fld="2" item="10"/>
          <tpl fld="8" item="2"/>
          <tpl fld="6" item="8"/>
          <tpl fld="7" item="24"/>
        </tpls>
      </n>
      <n v="121.13" in="0">
        <tpls c="4">
          <tpl fld="2" item="10"/>
          <tpl fld="8" item="2"/>
          <tpl fld="6" item="5"/>
          <tpl fld="7" item="8"/>
        </tpls>
      </n>
      <n v="11974.43" in="0">
        <tpls c="4">
          <tpl fld="2" item="10"/>
          <tpl fld="8" item="2"/>
          <tpl fld="6" item="3"/>
          <tpl fld="7" item="18"/>
        </tpls>
      </n>
      <n v="9862.76" in="0">
        <tpls c="4">
          <tpl fld="2" item="10"/>
          <tpl fld="8" item="2"/>
          <tpl fld="6" item="2"/>
          <tpl fld="7" item="26"/>
        </tpls>
      </n>
      <n v="7270.5" in="0">
        <tpls c="4">
          <tpl fld="2" item="10"/>
          <tpl fld="8" item="2"/>
          <tpl fld="6" item="0"/>
          <tpl fld="7" item="9"/>
        </tpls>
      </n>
      <n v="13883.67" in="0">
        <tpls c="4">
          <tpl fld="2" item="10"/>
          <tpl fld="8" item="1"/>
          <tpl fld="6" item="10"/>
          <tpl fld="7" item="18"/>
        </tpls>
      </n>
      <n v="9723.84" in="0">
        <tpls c="4">
          <tpl fld="2" item="10"/>
          <tpl fld="8" item="1"/>
          <tpl fld="6" item="8"/>
          <tpl fld="7" item="25"/>
        </tpls>
      </n>
      <n v="9334.7900000000009" in="0">
        <tpls c="4">
          <tpl fld="2" item="10"/>
          <tpl fld="8" item="1"/>
          <tpl fld="6" item="5"/>
          <tpl fld="7" item="13"/>
        </tpls>
      </n>
      <n v="13665.01" in="0">
        <tpls c="4">
          <tpl fld="2" item="10"/>
          <tpl fld="8" item="1"/>
          <tpl fld="6" item="3"/>
          <tpl fld="7" item="23"/>
        </tpls>
      </n>
      <n v="119.64" in="0">
        <tpls c="4">
          <tpl fld="2" item="10"/>
          <tpl fld="8" item="1"/>
          <tpl fld="6" item="0"/>
          <tpl fld="7" item="13"/>
        </tpls>
      </n>
      <n v="18446.75" in="0">
        <tpls c="4">
          <tpl fld="2" item="10"/>
          <tpl fld="8" item="1"/>
          <tpl fld="6" item="7"/>
          <tpl fld="7" item="27"/>
        </tpls>
      </n>
      <n v="4988.1099999999997" in="0">
        <tpls c="4">
          <tpl fld="2" item="10"/>
          <tpl fld="8" item="4"/>
          <tpl fld="6" item="8"/>
          <tpl fld="7" item="24"/>
        </tpls>
      </n>
      <n v="7780.68" in="0">
        <tpls c="4">
          <tpl fld="2" item="10"/>
          <tpl fld="8" item="4"/>
          <tpl fld="6" item="1"/>
          <tpl fld="7" item="7"/>
        </tpls>
      </n>
      <n v="5488.79" in="0">
        <tpls c="4">
          <tpl fld="2" item="10"/>
          <tpl fld="8" item="3"/>
          <tpl fld="6" item="8"/>
          <tpl fld="7" item="6"/>
        </tpls>
      </n>
      <n v="3707.25" in="0">
        <tpls c="4">
          <tpl fld="2" item="10"/>
          <tpl fld="8" item="3"/>
          <tpl fld="6" item="0"/>
          <tpl fld="7" item="2"/>
        </tpls>
      </n>
      <n v="14916.04" in="0">
        <tpls c="4">
          <tpl fld="2" item="10"/>
          <tpl fld="8" item="2"/>
          <tpl fld="6" item="9"/>
          <tpl fld="7" item="15"/>
        </tpls>
      </n>
      <n v="17316.080000000002" in="0">
        <tpls c="4">
          <tpl fld="2" item="10"/>
          <tpl fld="8" item="2"/>
          <tpl fld="6" item="7"/>
          <tpl fld="7" item="26"/>
        </tpls>
      </n>
      <n v="6781.07" in="0">
        <tpls c="4">
          <tpl fld="2" item="10"/>
          <tpl fld="8" item="2"/>
          <tpl fld="6" item="5"/>
          <tpl fld="7" item="19"/>
        </tpls>
      </n>
      <n v="10029.52" in="0">
        <tpls c="4">
          <tpl fld="2" item="10"/>
          <tpl fld="8" item="2"/>
          <tpl fld="6" item="4"/>
          <tpl fld="7" item="28"/>
        </tpls>
      </n>
      <n v="12258.52" in="0">
        <tpls c="4">
          <tpl fld="2" item="10"/>
          <tpl fld="8" item="2"/>
          <tpl fld="6" item="3"/>
          <tpl fld="7" item="24"/>
        </tpls>
      </n>
      <m in="0">
        <tpls c="4">
          <tpl fld="2" item="10"/>
          <tpl fld="8" item="2"/>
          <tpl fld="6" item="3"/>
          <tpl fld="7" item="26"/>
        </tpls>
      </m>
      <n v="8585.0400000000009" in="0">
        <tpls c="4">
          <tpl fld="2" item="10"/>
          <tpl fld="8" item="2"/>
          <tpl fld="6" item="2"/>
          <tpl fld="7" item="7"/>
        </tpls>
      </n>
      <n v="15428.74" in="0">
        <tpls c="4">
          <tpl fld="2" item="10"/>
          <tpl fld="8" item="2"/>
          <tpl fld="6" item="1"/>
          <tpl fld="7" item="8"/>
        </tpls>
      </n>
      <m in="0">
        <tpls c="4">
          <tpl fld="2" item="10"/>
          <tpl fld="8" item="2"/>
          <tpl fld="6" item="0"/>
          <tpl fld="7" item="14"/>
        </tpls>
      </m>
      <n v="796.85" in="0">
        <tpls c="4">
          <tpl fld="2" item="10"/>
          <tpl fld="8" item="1"/>
          <tpl fld="6" item="11"/>
          <tpl fld="7" item="19"/>
        </tpls>
      </n>
      <n v="108.51" in="0">
        <tpls c="4">
          <tpl fld="2" item="10"/>
          <tpl fld="8" item="1"/>
          <tpl fld="6" item="10"/>
          <tpl fld="7" item="22"/>
        </tpls>
      </n>
      <n v="14393.45" in="0">
        <tpls c="4">
          <tpl fld="2" item="10"/>
          <tpl fld="8" item="1"/>
          <tpl fld="6" item="10"/>
          <tpl fld="7" item="0"/>
        </tpls>
      </n>
      <n v="8967.1299999999992" in="0">
        <tpls c="4">
          <tpl fld="2" item="10"/>
          <tpl fld="8" item="1"/>
          <tpl fld="6" item="9"/>
          <tpl fld="7" item="4"/>
        </tpls>
      </n>
      <n v="8249.23" in="0">
        <tpls c="4">
          <tpl fld="2" item="10"/>
          <tpl fld="8" item="1"/>
          <tpl fld="6" item="8"/>
          <tpl fld="7" item="9"/>
        </tpls>
      </n>
      <n v="5746.5" in="0">
        <tpls c="4">
          <tpl fld="2" item="10"/>
          <tpl fld="8" item="1"/>
          <tpl fld="6" item="7"/>
          <tpl fld="7" item="14"/>
        </tpls>
      </n>
      <n v="5834.29" in="0">
        <tpls c="4">
          <tpl fld="2" item="10"/>
          <tpl fld="8" item="1"/>
          <tpl fld="6" item="5"/>
          <tpl fld="7" item="20"/>
        </tpls>
      </n>
      <n v="119.64" in="0">
        <tpls c="4">
          <tpl fld="2" item="10"/>
          <tpl fld="8" item="1"/>
          <tpl fld="6" item="4"/>
          <tpl fld="7" item="24"/>
        </tpls>
      </n>
      <n v="6864.65" in="0">
        <tpls c="4">
          <tpl fld="2" item="10"/>
          <tpl fld="8" item="1"/>
          <tpl fld="6" item="3"/>
          <tpl fld="7" item="5"/>
        </tpls>
      </n>
      <n v="3777.12" in="0">
        <tpls c="4">
          <tpl fld="2" item="10"/>
          <tpl fld="8" item="1"/>
          <tpl fld="6" item="2"/>
          <tpl fld="7" item="11"/>
        </tpls>
      </n>
      <n v="7370.47" in="0">
        <tpls c="4">
          <tpl fld="2" item="10"/>
          <tpl fld="8" item="1"/>
          <tpl fld="6" item="0"/>
          <tpl fld="7" item="18"/>
        </tpls>
      </n>
      <n v="16804.080000000002" in="0">
        <tpls c="4">
          <tpl fld="2" item="10"/>
          <tpl fld="8" item="1"/>
          <tpl fld="6" item="6"/>
          <tpl fld="7" item="18"/>
        </tpls>
      </n>
      <n v="7279.6" in="0">
        <tpls c="4">
          <tpl fld="2" item="10"/>
          <tpl fld="8" item="3"/>
          <tpl fld="6" item="4"/>
          <tpl fld="7" item="10"/>
        </tpls>
      </n>
      <n v="14124.92" in="0">
        <tpls c="4">
          <tpl fld="2" item="10"/>
          <tpl fld="8" item="1"/>
          <tpl fld="6" item="4"/>
          <tpl fld="7" item="2"/>
        </tpls>
      </n>
      <n v="5622.49" in="0">
        <tpls c="4">
          <tpl fld="2" item="10"/>
          <tpl fld="8" item="3"/>
          <tpl fld="6" item="3"/>
          <tpl fld="7" item="3"/>
        </tpls>
      </n>
      <n v="4856.42" in="0">
        <tpls c="4">
          <tpl fld="2" item="10"/>
          <tpl fld="8" item="1"/>
          <tpl fld="6" item="2"/>
          <tpl fld="7" item="6"/>
        </tpls>
      </n>
      <n v="18178.86" in="0">
        <tpls c="4">
          <tpl fld="2" item="10"/>
          <tpl fld="8" item="1"/>
          <tpl fld="6" item="1"/>
          <tpl fld="7" item="14"/>
        </tpls>
      </n>
      <m in="0">
        <tpls c="4">
          <tpl fld="2" item="10"/>
          <tpl fld="8" item="4"/>
          <tpl fld="6" item="0"/>
          <tpl fld="7" item="1"/>
        </tpls>
      </m>
      <n v="8545.7099999999991" in="0">
        <tpls c="4">
          <tpl fld="2" item="10"/>
          <tpl fld="8" item="3"/>
          <tpl fld="6" item="7"/>
          <tpl fld="7" item="0"/>
        </tpls>
      </n>
      <n v="7274.34" in="0">
        <tpls c="4">
          <tpl fld="2" item="10"/>
          <tpl fld="8" item="2"/>
          <tpl fld="6" item="11"/>
          <tpl fld="7" item="11"/>
        </tpls>
      </n>
      <n v="13615.1" in="0">
        <tpls c="4">
          <tpl fld="2" item="10"/>
          <tpl fld="8" item="2"/>
          <tpl fld="6" item="6"/>
          <tpl fld="7" item="19"/>
        </tpls>
      </n>
      <n v="8433.52" in="0">
        <tpls c="4">
          <tpl fld="2" item="10"/>
          <tpl fld="8" item="2"/>
          <tpl fld="6" item="2"/>
          <tpl fld="7" item="24"/>
        </tpls>
      </n>
      <n v="13239.72" in="0">
        <tpls c="4">
          <tpl fld="2" item="10"/>
          <tpl fld="8" item="2"/>
          <tpl fld="6" item="1"/>
          <tpl fld="7" item="3"/>
        </tpls>
      </n>
      <n v="4039.2" in="0">
        <tpls c="4">
          <tpl fld="2" item="10"/>
          <tpl fld="8" item="1"/>
          <tpl fld="6" item="11"/>
          <tpl fld="7" item="12"/>
        </tpls>
      </n>
      <n v="15106.53" in="0">
        <tpls c="4">
          <tpl fld="2" item="10"/>
          <tpl fld="8" item="1"/>
          <tpl fld="6" item="9"/>
          <tpl fld="7" item="22"/>
        </tpls>
      </n>
      <n v="134.01" in="0">
        <tpls c="4">
          <tpl fld="2" item="10"/>
          <tpl fld="8" item="1"/>
          <tpl fld="6" item="8"/>
          <tpl fld="7" item="3"/>
        </tpls>
      </n>
      <n v="7689.26" in="0">
        <tpls c="4">
          <tpl fld="2" item="10"/>
          <tpl fld="8" item="1"/>
          <tpl fld="6" item="6"/>
          <tpl fld="7" item="10"/>
        </tpls>
      </n>
      <n v="8119.65" in="0">
        <tpls c="4">
          <tpl fld="2" item="10"/>
          <tpl fld="8" item="1"/>
          <tpl fld="6" item="4"/>
          <tpl fld="7" item="20"/>
        </tpls>
      </n>
      <n v="6626.16" in="0">
        <tpls c="4">
          <tpl fld="2" item="10"/>
          <tpl fld="8" item="1"/>
          <tpl fld="6" item="3"/>
          <tpl fld="7" item="0"/>
        </tpls>
      </n>
      <n v="18314.54" in="0">
        <tpls c="4">
          <tpl fld="2" item="10"/>
          <tpl fld="8" item="1"/>
          <tpl fld="6" item="1"/>
          <tpl fld="7" item="27"/>
        </tpls>
      </n>
      <n v="3233.82" in="0">
        <tpls c="4">
          <tpl fld="2" item="10"/>
          <tpl fld="8" item="0"/>
          <tpl fld="6" item="11"/>
          <tpl fld="7" item="18"/>
        </tpls>
      </n>
      <n v="6370.27" in="0">
        <tpls c="4">
          <tpl fld="2" item="10"/>
          <tpl fld="8" item="0"/>
          <tpl fld="6" item="10"/>
          <tpl fld="7" item="29"/>
        </tpls>
      </n>
      <n v="5086.62" in="0">
        <tpls c="4">
          <tpl fld="2" item="10"/>
          <tpl fld="8" item="0"/>
          <tpl fld="6" item="8"/>
          <tpl fld="7" item="20"/>
        </tpls>
      </n>
      <n v="4691.8900000000003" in="0">
        <tpls c="4">
          <tpl fld="2" item="10"/>
          <tpl fld="8" item="0"/>
          <tpl fld="6" item="7"/>
          <tpl fld="7" item="30"/>
        </tpls>
      </n>
      <n v="8173.99" in="0">
        <tpls c="4">
          <tpl fld="2" item="10"/>
          <tpl fld="8" item="0"/>
          <tpl fld="6" item="7"/>
          <tpl fld="7" item="7"/>
        </tpls>
      </n>
      <n v="4301.1899999999996" in="0">
        <tpls c="4">
          <tpl fld="2" item="10"/>
          <tpl fld="8" item="0"/>
          <tpl fld="6" item="6"/>
          <tpl fld="7" item="17"/>
        </tpls>
      </n>
      <n v="7090.16" in="0">
        <tpls c="4">
          <tpl fld="2" item="10"/>
          <tpl fld="8" item="0"/>
          <tpl fld="6" item="5"/>
          <tpl fld="7" item="25"/>
        </tpls>
      </n>
      <n v="6121.14" in="0">
        <tpls c="4">
          <tpl fld="2" item="10"/>
          <tpl fld="8" item="0"/>
          <tpl fld="6" item="5"/>
          <tpl fld="7" item="7"/>
        </tpls>
      </n>
      <m in="0">
        <tpls c="4">
          <tpl fld="2" item="10"/>
          <tpl fld="8" item="0"/>
          <tpl fld="6" item="4"/>
          <tpl fld="7" item="18"/>
        </tpls>
      </m>
      <n v="7053.71" in="0">
        <tpls c="4">
          <tpl fld="2" item="10"/>
          <tpl fld="8" item="0"/>
          <tpl fld="6" item="4"/>
          <tpl fld="7" item="9"/>
        </tpls>
      </n>
      <n v="2274.81" in="0">
        <tpls c="4">
          <tpl fld="2" item="10"/>
          <tpl fld="8" item="0"/>
          <tpl fld="6" item="3"/>
          <tpl fld="7" item="12"/>
        </tpls>
      </n>
      <n v="4435.58" in="0">
        <tpls c="4">
          <tpl fld="2" item="10"/>
          <tpl fld="8" item="0"/>
          <tpl fld="6" item="2"/>
          <tpl fld="7" item="24"/>
        </tpls>
      </n>
      <n v="1822" in="0">
        <tpls c="4">
          <tpl fld="2" item="10"/>
          <tpl fld="8" item="0"/>
          <tpl fld="6" item="2"/>
          <tpl fld="7" item="12"/>
        </tpls>
      </n>
      <n v="4511.21" in="0">
        <tpls c="4">
          <tpl fld="2" item="10"/>
          <tpl fld="8" item="0"/>
          <tpl fld="6" item="2"/>
          <tpl fld="7" item="26"/>
        </tpls>
      </n>
      <n v="4227.38" in="0">
        <tpls c="4">
          <tpl fld="2" item="10"/>
          <tpl fld="8" item="0"/>
          <tpl fld="6" item="1"/>
          <tpl fld="7" item="15"/>
        </tpls>
      </n>
      <n v="2506.19" in="0">
        <tpls c="4">
          <tpl fld="2" item="10"/>
          <tpl fld="8" item="0"/>
          <tpl fld="6" item="1"/>
          <tpl fld="7" item="3"/>
        </tpls>
      </n>
      <m in="0">
        <tpls c="4">
          <tpl fld="2" item="10"/>
          <tpl fld="8" item="0"/>
          <tpl fld="6" item="0"/>
          <tpl fld="7" item="14"/>
        </tpls>
      </m>
      <n v="5411.2" in="0">
        <tpls c="4">
          <tpl fld="2" item="10"/>
          <tpl fld="8" item="0"/>
          <tpl fld="6" item="0"/>
          <tpl fld="7" item="3"/>
        </tpls>
      </n>
      <n v="12742.85" in="0">
        <tpls c="4">
          <tpl fld="2" item="10"/>
          <tpl fld="8" item="2"/>
          <tpl fld="6" item="4"/>
          <tpl fld="7" item="14"/>
        </tpls>
      </n>
      <n v="8991.48" in="0">
        <tpls c="4">
          <tpl fld="2" item="10"/>
          <tpl fld="8" item="5"/>
          <tpl fld="6" item="1"/>
          <tpl fld="7" item="21"/>
        </tpls>
      </n>
      <n v="3494.31" in="0">
        <tpls c="4">
          <tpl fld="2" item="10"/>
          <tpl fld="8" item="0"/>
          <tpl fld="6" item="0"/>
          <tpl fld="7" item="25"/>
        </tpls>
      </n>
      <n v="3612.25" in="0">
        <tpls c="4">
          <tpl fld="2" item="10"/>
          <tpl fld="8" item="0"/>
          <tpl fld="6" item="3"/>
          <tpl fld="7" item="19"/>
        </tpls>
      </n>
      <n v="1556.92" in="0">
        <tpls c="4">
          <tpl fld="2" item="10"/>
          <tpl fld="8" item="0"/>
          <tpl fld="6" item="0"/>
          <tpl fld="7" item="2"/>
        </tpls>
      </n>
      <m in="0">
        <tpls c="4">
          <tpl fld="2" item="10"/>
          <tpl fld="8" item="0"/>
          <tpl fld="6" item="0"/>
          <tpl fld="7" item="7"/>
        </tpls>
      </m>
      <m in="0">
        <tpls c="4">
          <tpl fld="2" item="10"/>
          <tpl fld="8" item="0"/>
          <tpl fld="6" item="0"/>
          <tpl fld="7" item="13"/>
        </tpls>
      </m>
      <n v="4226.17" in="0">
        <tpls c="4">
          <tpl fld="2" item="10"/>
          <tpl fld="8" item="0"/>
          <tpl fld="6" item="0"/>
          <tpl fld="7" item="18"/>
        </tpls>
      </n>
      <n v="2366.3200000000002" in="0">
        <tpls c="4">
          <tpl fld="2" item="10"/>
          <tpl fld="8" item="0"/>
          <tpl fld="6" item="0"/>
          <tpl fld="7" item="23"/>
        </tpls>
      </n>
      <n v="4378.57" in="0">
        <tpls c="4">
          <tpl fld="2" item="10"/>
          <tpl fld="8" item="0"/>
          <tpl fld="6" item="1"/>
          <tpl fld="7" item="2"/>
        </tpls>
      </n>
      <n v="4043.45" in="0">
        <tpls c="4">
          <tpl fld="2" item="10"/>
          <tpl fld="8" item="0"/>
          <tpl fld="6" item="1"/>
          <tpl fld="7" item="27"/>
        </tpls>
      </n>
      <n v="5029.43" in="0">
        <tpls c="4">
          <tpl fld="2" item="10"/>
          <tpl fld="8" item="0"/>
          <tpl fld="6" item="1"/>
          <tpl fld="7" item="13"/>
        </tpls>
      </n>
      <n v="5981.09" in="0">
        <tpls c="4">
          <tpl fld="2" item="10"/>
          <tpl fld="8" item="0"/>
          <tpl fld="6" item="1"/>
          <tpl fld="7" item="20"/>
        </tpls>
      </n>
      <n v="1165.4100000000001" in="0">
        <tpls c="4">
          <tpl fld="2" item="10"/>
          <tpl fld="8" item="0"/>
          <tpl fld="6" item="2"/>
          <tpl fld="7" item="0"/>
        </tpls>
      </n>
      <n v="3425.9" in="0">
        <tpls c="4">
          <tpl fld="2" item="10"/>
          <tpl fld="8" item="0"/>
          <tpl fld="6" item="2"/>
          <tpl fld="7" item="5"/>
        </tpls>
      </n>
      <n v="2904.75" in="0">
        <tpls c="4">
          <tpl fld="2" item="10"/>
          <tpl fld="8" item="0"/>
          <tpl fld="6" item="2"/>
          <tpl fld="7" item="11"/>
        </tpls>
      </n>
      <m in="0">
        <tpls c="4">
          <tpl fld="2" item="10"/>
          <tpl fld="8" item="0"/>
          <tpl fld="6" item="2"/>
          <tpl fld="7" item="16"/>
        </tpls>
      </m>
      <n v="3998.87" in="0">
        <tpls c="4">
          <tpl fld="2" item="10"/>
          <tpl fld="8" item="0"/>
          <tpl fld="6" item="2"/>
          <tpl fld="7" item="21"/>
        </tpls>
      </n>
      <n v="6043.18" in="0">
        <tpls c="4">
          <tpl fld="2" item="10"/>
          <tpl fld="8" item="0"/>
          <tpl fld="6" item="3"/>
          <tpl fld="7" item="0"/>
        </tpls>
      </n>
      <n v="6314.31" in="0">
        <tpls c="4">
          <tpl fld="2" item="10"/>
          <tpl fld="8" item="0"/>
          <tpl fld="6" item="3"/>
          <tpl fld="7" item="5"/>
        </tpls>
      </n>
      <n v="4007.35" in="0">
        <tpls c="4">
          <tpl fld="2" item="10"/>
          <tpl fld="8" item="0"/>
          <tpl fld="6" item="3"/>
          <tpl fld="7" item="10"/>
        </tpls>
      </n>
      <n v="5480.21" in="0">
        <tpls c="4">
          <tpl fld="2" item="10"/>
          <tpl fld="8" item="0"/>
          <tpl fld="6" item="3"/>
          <tpl fld="7" item="18"/>
        </tpls>
      </n>
      <n v="3107.81" in="0">
        <tpls c="4">
          <tpl fld="2" item="10"/>
          <tpl fld="8" item="0"/>
          <tpl fld="6" item="4"/>
          <tpl fld="7" item="26"/>
        </tpls>
      </n>
      <n v="3385.2" in="0">
        <tpls c="4">
          <tpl fld="2" item="10"/>
          <tpl fld="8" item="0"/>
          <tpl fld="6" item="4"/>
          <tpl fld="7" item="8"/>
        </tpls>
      </n>
      <n v="3557.6" in="0">
        <tpls c="4">
          <tpl fld="2" item="10"/>
          <tpl fld="8" item="0"/>
          <tpl fld="6" item="4"/>
          <tpl fld="7" item="17"/>
        </tpls>
      </n>
      <m in="0">
        <tpls c="4">
          <tpl fld="2" item="10"/>
          <tpl fld="8" item="0"/>
          <tpl fld="6" item="4"/>
          <tpl fld="7" item="30"/>
        </tpls>
      </m>
      <n v="2542.5300000000002" in="0">
        <tpls c="4">
          <tpl fld="2" item="10"/>
          <tpl fld="8" item="0"/>
          <tpl fld="6" item="5"/>
          <tpl fld="7" item="6"/>
        </tpls>
      </n>
      <n v="4799.13" in="0">
        <tpls c="4">
          <tpl fld="2" item="10"/>
          <tpl fld="8" item="0"/>
          <tpl fld="6" item="5"/>
          <tpl fld="7" item="14"/>
        </tpls>
      </n>
      <n v="5207.8" in="0">
        <tpls c="4">
          <tpl fld="2" item="10"/>
          <tpl fld="8" item="0"/>
          <tpl fld="6" item="5"/>
          <tpl fld="7" item="24"/>
        </tpls>
      </n>
      <n v="3789.56" in="0">
        <tpls c="4">
          <tpl fld="2" item="10"/>
          <tpl fld="8" item="0"/>
          <tpl fld="6" item="6"/>
          <tpl fld="7" item="6"/>
        </tpls>
      </n>
      <n v="3991.31" in="0">
        <tpls c="4">
          <tpl fld="2" item="10"/>
          <tpl fld="8" item="0"/>
          <tpl fld="6" item="6"/>
          <tpl fld="7" item="16"/>
        </tpls>
      </n>
      <n v="4944.67" in="0">
        <tpls c="4">
          <tpl fld="2" item="10"/>
          <tpl fld="8" item="0"/>
          <tpl fld="6" item="6"/>
          <tpl fld="7" item="25"/>
        </tpls>
      </n>
      <n v="3616.36" in="0">
        <tpls c="4">
          <tpl fld="2" item="10"/>
          <tpl fld="8" item="0"/>
          <tpl fld="6" item="7"/>
          <tpl fld="7" item="6"/>
        </tpls>
      </n>
      <n v="2862.71" in="0">
        <tpls c="4">
          <tpl fld="2" item="10"/>
          <tpl fld="8" item="0"/>
          <tpl fld="6" item="7"/>
          <tpl fld="7" item="15"/>
        </tpls>
      </n>
      <n v="3386.29" in="0">
        <tpls c="4">
          <tpl fld="2" item="10"/>
          <tpl fld="8" item="0"/>
          <tpl fld="6" item="7"/>
          <tpl fld="7" item="25"/>
        </tpls>
      </n>
      <n v="5391.35" in="0">
        <tpls c="4">
          <tpl fld="2" item="10"/>
          <tpl fld="8" item="0"/>
          <tpl fld="6" item="8"/>
          <tpl fld="7" item="7"/>
        </tpls>
      </n>
      <n v="5380.75" in="0">
        <tpls c="4">
          <tpl fld="2" item="10"/>
          <tpl fld="8" item="0"/>
          <tpl fld="6" item="8"/>
          <tpl fld="7" item="19"/>
        </tpls>
      </n>
      <n v="6343.32" in="0">
        <tpls c="4">
          <tpl fld="2" item="10"/>
          <tpl fld="8" item="0"/>
          <tpl fld="6" item="9"/>
          <tpl fld="7" item="3"/>
        </tpls>
      </n>
      <n v="4504.25" in="0">
        <tpls c="4">
          <tpl fld="2" item="10"/>
          <tpl fld="8" item="0"/>
          <tpl fld="6" item="9"/>
          <tpl fld="7" item="21"/>
        </tpls>
      </n>
      <n v="1831.14" in="0">
        <tpls c="4">
          <tpl fld="2" item="10"/>
          <tpl fld="8" item="0"/>
          <tpl fld="6" item="10"/>
          <tpl fld="7" item="16"/>
        </tpls>
      </n>
      <n v="5160.09" in="0">
        <tpls c="4">
          <tpl fld="2" item="10"/>
          <tpl fld="8" item="0"/>
          <tpl fld="6" item="11"/>
          <tpl fld="7" item="11"/>
        </tpls>
      </n>
      <n v="5225.47" in="0">
        <tpls c="4">
          <tpl fld="2" item="10"/>
          <tpl fld="8" item="1"/>
          <tpl fld="6" item="0"/>
          <tpl fld="7" item="8"/>
        </tpls>
      </n>
      <n v="12812.71" in="0">
        <tpls c="4">
          <tpl fld="2" item="10"/>
          <tpl fld="8" item="1"/>
          <tpl fld="6" item="1"/>
          <tpl fld="7" item="2"/>
        </tpls>
      </n>
      <n v="7031.41" in="0">
        <tpls c="4">
          <tpl fld="2" item="10"/>
          <tpl fld="8" item="1"/>
          <tpl fld="6" item="2"/>
          <tpl fld="7" item="0"/>
        </tpls>
      </n>
      <m in="0">
        <tpls c="4">
          <tpl fld="2" item="10"/>
          <tpl fld="8" item="1"/>
          <tpl fld="6" item="2"/>
          <tpl fld="7" item="23"/>
        </tpls>
      </m>
      <n v="9984.51" in="0">
        <tpls c="4">
          <tpl fld="2" item="10"/>
          <tpl fld="8" item="1"/>
          <tpl fld="6" item="3"/>
          <tpl fld="7" item="17"/>
        </tpls>
      </n>
      <n v="14498.95" in="0">
        <tpls c="4">
          <tpl fld="2" item="10"/>
          <tpl fld="8" item="1"/>
          <tpl fld="6" item="4"/>
          <tpl fld="7" item="13"/>
        </tpls>
      </n>
      <n v="6758.76" in="0">
        <tpls c="4">
          <tpl fld="2" item="10"/>
          <tpl fld="8" item="1"/>
          <tpl fld="6" item="5"/>
          <tpl fld="7" item="27"/>
        </tpls>
      </n>
      <n v="5171.3500000000004" in="0">
        <tpls c="4">
          <tpl fld="2" item="10"/>
          <tpl fld="8" item="1"/>
          <tpl fld="6" item="6"/>
          <tpl fld="7" item="5"/>
        </tpls>
      </n>
      <n v="18447.759999999998" in="0">
        <tpls c="4">
          <tpl fld="2" item="10"/>
          <tpl fld="8" item="1"/>
          <tpl fld="6" item="7"/>
          <tpl fld="7" item="1"/>
        </tpls>
      </n>
      <n v="4764.72" in="0">
        <tpls c="4">
          <tpl fld="2" item="10"/>
          <tpl fld="8" item="1"/>
          <tpl fld="6" item="7"/>
          <tpl fld="7" item="30"/>
        </tpls>
      </n>
      <n v="7660.76" in="0">
        <tpls c="4">
          <tpl fld="2" item="10"/>
          <tpl fld="8" item="1"/>
          <tpl fld="6" item="8"/>
          <tpl fld="7" item="20"/>
        </tpls>
      </n>
      <n v="15038.12" in="0">
        <tpls c="4">
          <tpl fld="2" item="10"/>
          <tpl fld="8" item="1"/>
          <tpl fld="6" item="9"/>
          <tpl fld="7" item="16"/>
        </tpls>
      </n>
      <n v="10239.07" in="0">
        <tpls c="4">
          <tpl fld="2" item="10"/>
          <tpl fld="8" item="1"/>
          <tpl fld="6" item="10"/>
          <tpl fld="7" item="12"/>
        </tpls>
      </n>
      <n v="112.13" in="0">
        <tpls c="4">
          <tpl fld="2" item="10"/>
          <tpl fld="8" item="1"/>
          <tpl fld="6" item="11"/>
          <tpl fld="7" item="27"/>
        </tpls>
      </n>
      <n v="9284.91" in="0">
        <tpls c="4">
          <tpl fld="2" item="10"/>
          <tpl fld="8" item="2"/>
          <tpl fld="6" item="0"/>
          <tpl fld="7" item="3"/>
        </tpls>
      </n>
      <n v="7356.12" in="0">
        <tpls c="4">
          <tpl fld="2" item="10"/>
          <tpl fld="8" item="2"/>
          <tpl fld="6" item="0"/>
          <tpl fld="7" item="25"/>
        </tpls>
      </n>
      <n v="15772.51" in="0">
        <tpls c="4">
          <tpl fld="2" item="10"/>
          <tpl fld="8" item="2"/>
          <tpl fld="6" item="1"/>
          <tpl fld="7" item="28"/>
        </tpls>
      </n>
      <n v="9161.41" in="0">
        <tpls c="4">
          <tpl fld="2" item="10"/>
          <tpl fld="8" item="2"/>
          <tpl fld="6" item="2"/>
          <tpl fld="7" item="18"/>
        </tpls>
      </n>
      <n v="7231.18" in="0">
        <tpls c="4">
          <tpl fld="2" item="10"/>
          <tpl fld="8" item="2"/>
          <tpl fld="6" item="3"/>
          <tpl fld="7" item="12"/>
        </tpls>
      </n>
      <n v="11178" in="0">
        <tpls c="4">
          <tpl fld="2" item="10"/>
          <tpl fld="8" item="2"/>
          <tpl fld="6" item="4"/>
          <tpl fld="7" item="8"/>
        </tpls>
      </n>
      <n v="393" in="0">
        <tpls c="4">
          <tpl fld="2" item="10"/>
          <tpl fld="8" item="2"/>
          <tpl fld="6" item="5"/>
          <tpl fld="7" item="2"/>
        </tpls>
      </n>
      <n v="6389.54" in="0">
        <tpls c="4">
          <tpl fld="2" item="10"/>
          <tpl fld="8" item="2"/>
          <tpl fld="6" item="6"/>
          <tpl fld="7" item="9"/>
        </tpls>
      </n>
      <n v="8629.5499999999993" in="0">
        <tpls c="4">
          <tpl fld="2" item="10"/>
          <tpl fld="8" item="2"/>
          <tpl fld="6" item="8"/>
          <tpl fld="7" item="7"/>
        </tpls>
      </n>
      <n v="1030.67" in="0">
        <tpls c="4">
          <tpl fld="2" item="10"/>
          <tpl fld="8" item="2"/>
          <tpl fld="6" item="10"/>
          <tpl fld="7" item="21"/>
        </tpls>
      </n>
      <n v="6601.25" in="0">
        <tpls c="4">
          <tpl fld="2" item="10"/>
          <tpl fld="8" item="3"/>
          <tpl fld="6" item="1"/>
          <tpl fld="7" item="27"/>
        </tpls>
      </n>
      <n v="4024.15" in="0">
        <tpls c="4">
          <tpl fld="2" item="10"/>
          <tpl fld="8" item="3"/>
          <tpl fld="6" item="5"/>
          <tpl fld="7" item="18"/>
        </tpls>
      </n>
      <m in="0">
        <tpls c="4">
          <tpl fld="2" item="10"/>
          <tpl fld="8" item="3"/>
          <tpl fld="6" item="10"/>
          <tpl fld="7" item="28"/>
        </tpls>
      </m>
      <n v="2522.9899999999998" in="0">
        <tpls c="4">
          <tpl fld="2" item="10"/>
          <tpl fld="8" item="4"/>
          <tpl fld="6" item="3"/>
          <tpl fld="7" item="22"/>
        </tpls>
      </n>
      <m in="0">
        <tpls c="4">
          <tpl fld="2" item="10"/>
          <tpl fld="8" item="5"/>
          <tpl fld="6" item="6"/>
          <tpl fld="7" item="30"/>
        </tpls>
      </m>
      <n v="5825.11" in="0">
        <tpls c="4">
          <tpl fld="2" item="10"/>
          <tpl fld="8" item="0"/>
          <tpl fld="6" item="9"/>
          <tpl fld="7" item="10"/>
        </tpls>
      </n>
      <n v="4754.99" in="0">
        <tpls c="4">
          <tpl fld="2" item="10"/>
          <tpl fld="8" item="0"/>
          <tpl fld="6" item="9"/>
          <tpl fld="7" item="17"/>
        </tpls>
      </n>
      <n v="4026.78" in="0">
        <tpls c="4">
          <tpl fld="2" item="10"/>
          <tpl fld="8" item="0"/>
          <tpl fld="6" item="9"/>
          <tpl fld="7" item="22"/>
        </tpls>
      </n>
      <n v="4369.8999999999996" in="0">
        <tpls c="4">
          <tpl fld="2" item="10"/>
          <tpl fld="8" item="0"/>
          <tpl fld="6" item="10"/>
          <tpl fld="7" item="0"/>
        </tpls>
      </n>
      <n v="5685.44" in="0">
        <tpls c="4">
          <tpl fld="2" item="10"/>
          <tpl fld="8" item="0"/>
          <tpl fld="6" item="10"/>
          <tpl fld="7" item="7"/>
        </tpls>
      </n>
      <n v="6248.3" in="0">
        <tpls c="4">
          <tpl fld="2" item="10"/>
          <tpl fld="8" item="0"/>
          <tpl fld="6" item="10"/>
          <tpl fld="7" item="12"/>
        </tpls>
      </n>
      <n v="4560.24" in="0">
        <tpls c="4">
          <tpl fld="2" item="10"/>
          <tpl fld="8" item="0"/>
          <tpl fld="6" item="10"/>
          <tpl fld="7" item="18"/>
        </tpls>
      </n>
      <n v="6156.55" in="0">
        <tpls c="4">
          <tpl fld="2" item="10"/>
          <tpl fld="8" item="0"/>
          <tpl fld="6" item="10"/>
          <tpl fld="7" item="24"/>
        </tpls>
      </n>
      <n v="2122.85" in="0">
        <tpls c="4">
          <tpl fld="2" item="10"/>
          <tpl fld="8" item="0"/>
          <tpl fld="6" item="11"/>
          <tpl fld="7" item="3"/>
        </tpls>
      </n>
      <n v="566.71" in="0">
        <tpls c="4">
          <tpl fld="2" item="10"/>
          <tpl fld="8" item="0"/>
          <tpl fld="6" item="11"/>
          <tpl fld="7" item="27"/>
        </tpls>
      </n>
      <n v="3347.13" in="0">
        <tpls c="4">
          <tpl fld="2" item="10"/>
          <tpl fld="8" item="0"/>
          <tpl fld="6" item="11"/>
          <tpl fld="7" item="13"/>
        </tpls>
      </n>
      <n v="2323.9499999999998" in="0">
        <tpls c="4">
          <tpl fld="2" item="10"/>
          <tpl fld="8" item="0"/>
          <tpl fld="6" item="11"/>
          <tpl fld="7" item="19"/>
        </tpls>
      </n>
      <n v="2708.99" in="0">
        <tpls c="4">
          <tpl fld="2" item="10"/>
          <tpl fld="8" item="0"/>
          <tpl fld="6" item="11"/>
          <tpl fld="7" item="25"/>
        </tpls>
      </n>
      <n v="7905.4" in="0">
        <tpls c="4">
          <tpl fld="2" item="10"/>
          <tpl fld="8" item="1"/>
          <tpl fld="6" item="0"/>
          <tpl fld="7" item="4"/>
        </tpls>
      </n>
      <n v="5108.28" in="0">
        <tpls c="4">
          <tpl fld="2" item="10"/>
          <tpl fld="8" item="1"/>
          <tpl fld="6" item="0"/>
          <tpl fld="7" item="9"/>
        </tpls>
      </n>
      <n v="107.91" in="0">
        <tpls c="4">
          <tpl fld="2" item="10"/>
          <tpl fld="8" item="1"/>
          <tpl fld="6" item="0"/>
          <tpl fld="7" item="14"/>
        </tpls>
      </n>
      <n v="278.7" in="0">
        <tpls c="4">
          <tpl fld="2" item="10"/>
          <tpl fld="8" item="1"/>
          <tpl fld="6" item="0"/>
          <tpl fld="7" item="20"/>
        </tpls>
      </n>
      <n v="9156.3700000000008" in="0">
        <tpls c="4">
          <tpl fld="2" item="10"/>
          <tpl fld="8" item="1"/>
          <tpl fld="6" item="0"/>
          <tpl fld="7" item="25"/>
        </tpls>
      </n>
      <n v="14012.45" in="0">
        <tpls c="4">
          <tpl fld="2" item="10"/>
          <tpl fld="8" item="1"/>
          <tpl fld="6" item="1"/>
          <tpl fld="7" item="3"/>
        </tpls>
      </n>
      <n v="15101.53" in="0">
        <tpls c="4">
          <tpl fld="2" item="10"/>
          <tpl fld="8" item="1"/>
          <tpl fld="6" item="1"/>
          <tpl fld="7" item="9"/>
        </tpls>
      </n>
      <n v="13720.3" in="0">
        <tpls c="4">
          <tpl fld="2" item="10"/>
          <tpl fld="8" item="1"/>
          <tpl fld="6" item="1"/>
          <tpl fld="7" item="15"/>
        </tpls>
      </n>
      <n v="17147.669999999998" in="0">
        <tpls c="4">
          <tpl fld="2" item="10"/>
          <tpl fld="8" item="1"/>
          <tpl fld="6" item="1"/>
          <tpl fld="7" item="28"/>
        </tpls>
      </n>
      <n v="6845.22" in="0">
        <tpls c="4">
          <tpl fld="2" item="10"/>
          <tpl fld="8" item="1"/>
          <tpl fld="6" item="2"/>
          <tpl fld="7" item="1"/>
        </tpls>
      </n>
      <n v="5137.53" in="0">
        <tpls c="4">
          <tpl fld="2" item="10"/>
          <tpl fld="8" item="1"/>
          <tpl fld="6" item="2"/>
          <tpl fld="7" item="7"/>
        </tpls>
      </n>
      <n v="5820.47" in="0">
        <tpls c="4">
          <tpl fld="2" item="10"/>
          <tpl fld="8" item="1"/>
          <tpl fld="6" item="2"/>
          <tpl fld="7" item="12"/>
        </tpls>
      </n>
      <n v="8466.98" in="0">
        <tpls c="4">
          <tpl fld="2" item="10"/>
          <tpl fld="8" item="1"/>
          <tpl fld="6" item="2"/>
          <tpl fld="7" item="19"/>
        </tpls>
      </n>
      <n v="10788.26" in="0">
        <tpls c="4">
          <tpl fld="2" item="10"/>
          <tpl fld="8" item="1"/>
          <tpl fld="6" item="2"/>
          <tpl fld="7" item="24"/>
        </tpls>
      </n>
      <n v="1053.43" in="0">
        <tpls c="4">
          <tpl fld="2" item="10"/>
          <tpl fld="8" item="1"/>
          <tpl fld="6" item="3"/>
          <tpl fld="7" item="26"/>
        </tpls>
      </n>
      <n v="112.39" in="0">
        <tpls c="4">
          <tpl fld="2" item="10"/>
          <tpl fld="8" item="1"/>
          <tpl fld="6" item="3"/>
          <tpl fld="7" item="7"/>
        </tpls>
      </n>
      <n v="7099.88" in="0">
        <tpls c="4">
          <tpl fld="2" item="10"/>
          <tpl fld="8" item="1"/>
          <tpl fld="6" item="3"/>
          <tpl fld="7" item="12"/>
        </tpls>
      </n>
      <n v="10356.59" in="0">
        <tpls c="4">
          <tpl fld="2" item="10"/>
          <tpl fld="8" item="1"/>
          <tpl fld="6" item="3"/>
          <tpl fld="7" item="18"/>
        </tpls>
      </n>
      <n v="10806.12" in="0">
        <tpls c="4">
          <tpl fld="2" item="10"/>
          <tpl fld="8" item="1"/>
          <tpl fld="6" item="3"/>
          <tpl fld="7" item="25"/>
        </tpls>
      </n>
      <n v="10891.08" in="0">
        <tpls c="4">
          <tpl fld="2" item="10"/>
          <tpl fld="8" item="1"/>
          <tpl fld="6" item="4"/>
          <tpl fld="7" item="3"/>
        </tpls>
      </n>
      <n v="13111.1" in="0">
        <tpls c="4">
          <tpl fld="2" item="10"/>
          <tpl fld="8" item="1"/>
          <tpl fld="6" item="4"/>
          <tpl fld="7" item="8"/>
        </tpls>
      </n>
      <n v="13536.36" in="0">
        <tpls c="4">
          <tpl fld="2" item="10"/>
          <tpl fld="8" item="1"/>
          <tpl fld="6" item="4"/>
          <tpl fld="7" item="15"/>
        </tpls>
      </n>
      <n v="6838.31" in="0">
        <tpls c="4">
          <tpl fld="2" item="10"/>
          <tpl fld="8" item="1"/>
          <tpl fld="6" item="4"/>
          <tpl fld="7" item="28"/>
        </tpls>
      </n>
      <n v="1198.33" in="0">
        <tpls c="4">
          <tpl fld="2" item="10"/>
          <tpl fld="8" item="1"/>
          <tpl fld="6" item="4"/>
          <tpl fld="7" item="30"/>
        </tpls>
      </n>
      <n v="9654.5400000000009" in="0">
        <tpls c="4">
          <tpl fld="2" item="10"/>
          <tpl fld="8" item="1"/>
          <tpl fld="6" item="5"/>
          <tpl fld="7" item="4"/>
        </tpls>
      </n>
      <n v="1158.17" in="0">
        <tpls c="4">
          <tpl fld="2" item="10"/>
          <tpl fld="8" item="1"/>
          <tpl fld="6" item="5"/>
          <tpl fld="7" item="8"/>
        </tpls>
      </n>
      <n v="7161.29" in="0">
        <tpls c="4">
          <tpl fld="2" item="10"/>
          <tpl fld="8" item="1"/>
          <tpl fld="6" item="5"/>
          <tpl fld="7" item="14"/>
        </tpls>
      </n>
      <n v="725.71" in="0">
        <tpls c="4">
          <tpl fld="2" item="10"/>
          <tpl fld="8" item="1"/>
          <tpl fld="6" item="5"/>
          <tpl fld="7" item="21"/>
        </tpls>
      </n>
      <n v="2615.44" in="0">
        <tpls c="4">
          <tpl fld="2" item="10"/>
          <tpl fld="8" item="1"/>
          <tpl fld="6" item="6"/>
          <tpl fld="7" item="0"/>
        </tpls>
      </n>
      <n v="4152.1499999999996" in="0">
        <tpls c="4">
          <tpl fld="2" item="10"/>
          <tpl fld="8" item="1"/>
          <tpl fld="6" item="6"/>
          <tpl fld="7" item="6"/>
        </tpls>
      </n>
      <n v="7340.02" in="0">
        <tpls c="4">
          <tpl fld="2" item="10"/>
          <tpl fld="8" item="1"/>
          <tpl fld="6" item="6"/>
          <tpl fld="7" item="12"/>
        </tpls>
      </n>
      <n v="10541.04" in="0">
        <tpls c="4">
          <tpl fld="2" item="10"/>
          <tpl fld="8" item="1"/>
          <tpl fld="6" item="6"/>
          <tpl fld="7" item="19"/>
        </tpls>
      </n>
      <n v="15430.08" in="0">
        <tpls c="4">
          <tpl fld="2" item="10"/>
          <tpl fld="8" item="1"/>
          <tpl fld="6" item="6"/>
          <tpl fld="7" item="25"/>
        </tpls>
      </n>
      <n v="13646.25" in="0">
        <tpls c="4">
          <tpl fld="2" item="10"/>
          <tpl fld="8" item="1"/>
          <tpl fld="6" item="7"/>
          <tpl fld="7" item="3"/>
        </tpls>
      </n>
      <n v="15671.35" in="0">
        <tpls c="4">
          <tpl fld="2" item="10"/>
          <tpl fld="8" item="1"/>
          <tpl fld="6" item="7"/>
          <tpl fld="7" item="8"/>
        </tpls>
      </n>
      <n v="7839.45" in="0">
        <tpls c="4">
          <tpl fld="2" item="10"/>
          <tpl fld="8" item="1"/>
          <tpl fld="6" item="7"/>
          <tpl fld="7" item="15"/>
        </tpls>
      </n>
      <n v="5442.67" in="0">
        <tpls c="4">
          <tpl fld="2" item="10"/>
          <tpl fld="8" item="1"/>
          <tpl fld="6" item="7"/>
          <tpl fld="7" item="21"/>
        </tpls>
      </n>
      <n v="5250.87" in="0">
        <tpls c="4">
          <tpl fld="2" item="10"/>
          <tpl fld="8" item="1"/>
          <tpl fld="6" item="8"/>
          <tpl fld="7" item="29"/>
        </tpls>
      </n>
      <n v="3880.18" in="0">
        <tpls c="4">
          <tpl fld="2" item="10"/>
          <tpl fld="8" item="1"/>
          <tpl fld="6" item="8"/>
          <tpl fld="7" item="4"/>
        </tpls>
      </n>
      <n v="11776.75" in="0">
        <tpls c="4">
          <tpl fld="2" item="10"/>
          <tpl fld="8" item="1"/>
          <tpl fld="6" item="8"/>
          <tpl fld="7" item="11"/>
        </tpls>
      </n>
      <n v="8538.39" in="0">
        <tpls c="4">
          <tpl fld="2" item="10"/>
          <tpl fld="8" item="1"/>
          <tpl fld="6" item="8"/>
          <tpl fld="7" item="16"/>
        </tpls>
      </n>
      <n v="333.57" in="0">
        <tpls c="4">
          <tpl fld="2" item="10"/>
          <tpl fld="8" item="1"/>
          <tpl fld="6" item="8"/>
          <tpl fld="7" item="28"/>
        </tpls>
      </n>
      <n v="494.47" in="0">
        <tpls c="4">
          <tpl fld="2" item="10"/>
          <tpl fld="8" item="1"/>
          <tpl fld="6" item="9"/>
          <tpl fld="7" item="0"/>
        </tpls>
      </n>
      <n v="7439.37" in="0">
        <tpls c="4">
          <tpl fld="2" item="10"/>
          <tpl fld="8" item="1"/>
          <tpl fld="6" item="9"/>
          <tpl fld="7" item="5"/>
        </tpls>
      </n>
      <n v="10244.24" in="0">
        <tpls c="4">
          <tpl fld="2" item="10"/>
          <tpl fld="8" item="1"/>
          <tpl fld="6" item="9"/>
          <tpl fld="7" item="11"/>
        </tpls>
      </n>
      <n v="11181.09" in="0">
        <tpls c="4">
          <tpl fld="2" item="10"/>
          <tpl fld="8" item="1"/>
          <tpl fld="6" item="9"/>
          <tpl fld="7" item="18"/>
        </tpls>
      </n>
      <n v="11450.14" in="0">
        <tpls c="4">
          <tpl fld="2" item="10"/>
          <tpl fld="8" item="1"/>
          <tpl fld="6" item="9"/>
          <tpl fld="7" item="23"/>
        </tpls>
      </n>
      <n v="15134.18" in="0">
        <tpls c="4">
          <tpl fld="2" item="10"/>
          <tpl fld="8" item="1"/>
          <tpl fld="6" item="10"/>
          <tpl fld="7" item="26"/>
        </tpls>
      </n>
      <n v="8371.5" in="0">
        <tpls c="4">
          <tpl fld="2" item="10"/>
          <tpl fld="8" item="1"/>
          <tpl fld="6" item="10"/>
          <tpl fld="7" item="27"/>
        </tpls>
      </n>
      <n v="10226.040000000001" in="0">
        <tpls c="4">
          <tpl fld="2" item="10"/>
          <tpl fld="8" item="1"/>
          <tpl fld="6" item="10"/>
          <tpl fld="7" item="13"/>
        </tpls>
      </n>
      <n v="12855.43" in="0">
        <tpls c="4">
          <tpl fld="2" item="10"/>
          <tpl fld="8" item="1"/>
          <tpl fld="6" item="10"/>
          <tpl fld="7" item="19"/>
        </tpls>
      </n>
      <n v="11564.54" in="0">
        <tpls c="4">
          <tpl fld="2" item="10"/>
          <tpl fld="8" item="1"/>
          <tpl fld="6" item="10"/>
          <tpl fld="7" item="25"/>
        </tpls>
      </n>
      <n v="5828.04" in="0">
        <tpls c="4">
          <tpl fld="2" item="10"/>
          <tpl fld="8" item="1"/>
          <tpl fld="6" item="11"/>
          <tpl fld="7" item="4"/>
        </tpls>
      </n>
      <m in="0">
        <tpls c="4">
          <tpl fld="2" item="10"/>
          <tpl fld="8" item="1"/>
          <tpl fld="6" item="11"/>
          <tpl fld="7" item="8"/>
        </tpls>
      </m>
      <n v="370.52" in="0">
        <tpls c="4">
          <tpl fld="2" item="10"/>
          <tpl fld="8" item="1"/>
          <tpl fld="6" item="11"/>
          <tpl fld="7" item="14"/>
        </tpls>
      </n>
      <n v="138.09" in="0">
        <tpls c="4">
          <tpl fld="2" item="10"/>
          <tpl fld="8" item="1"/>
          <tpl fld="6" item="11"/>
          <tpl fld="7" item="20"/>
        </tpls>
      </n>
      <n v="540.20000000000005" in="0">
        <tpls c="4">
          <tpl fld="2" item="10"/>
          <tpl fld="8" item="1"/>
          <tpl fld="6" item="11"/>
          <tpl fld="7" item="30"/>
        </tpls>
      </n>
      <n v="9974.9500000000007" in="0">
        <tpls c="4">
          <tpl fld="2" item="10"/>
          <tpl fld="8" item="2"/>
          <tpl fld="6" item="0"/>
          <tpl fld="7" item="5"/>
        </tpls>
      </n>
      <n v="8855.75" in="0">
        <tpls c="4">
          <tpl fld="2" item="10"/>
          <tpl fld="8" item="2"/>
          <tpl fld="6" item="0"/>
          <tpl fld="7" item="10"/>
        </tpls>
      </n>
      <n v="3421.97" in="0">
        <tpls c="4">
          <tpl fld="2" item="10"/>
          <tpl fld="8" item="2"/>
          <tpl fld="6" item="0"/>
          <tpl fld="7" item="15"/>
        </tpls>
      </n>
      <n v="8013.13" in="0">
        <tpls c="4">
          <tpl fld="2" item="10"/>
          <tpl fld="8" item="2"/>
          <tpl fld="6" item="0"/>
          <tpl fld="7" item="21"/>
        </tpls>
      </n>
      <n v="10454.950000000001" in="0">
        <tpls c="4">
          <tpl fld="2" item="10"/>
          <tpl fld="8" item="2"/>
          <tpl fld="6" item="1"/>
          <tpl fld="7" item="0"/>
        </tpls>
      </n>
      <m in="0">
        <tpls c="4">
          <tpl fld="2" item="10"/>
          <tpl fld="8" item="2"/>
          <tpl fld="6" item="1"/>
          <tpl fld="7" item="4"/>
        </tpls>
      </m>
      <n v="285.18" in="0">
        <tpls c="4">
          <tpl fld="2" item="10"/>
          <tpl fld="8" item="2"/>
          <tpl fld="6" item="1"/>
          <tpl fld="7" item="10"/>
        </tpls>
      </n>
      <n v="10708.92" in="0">
        <tpls c="4">
          <tpl fld="2" item="10"/>
          <tpl fld="8" item="2"/>
          <tpl fld="6" item="1"/>
          <tpl fld="7" item="16"/>
        </tpls>
      </n>
      <n v="14823.75" in="0">
        <tpls c="4">
          <tpl fld="2" item="10"/>
          <tpl fld="8" item="2"/>
          <tpl fld="6" item="1"/>
          <tpl fld="7" item="21"/>
        </tpls>
      </n>
      <n v="5692.34" in="0">
        <tpls c="4">
          <tpl fld="2" item="10"/>
          <tpl fld="8" item="2"/>
          <tpl fld="6" item="2"/>
          <tpl fld="7" item="2"/>
        </tpls>
      </n>
      <n v="4616.17" in="0">
        <tpls c="4">
          <tpl fld="2" item="10"/>
          <tpl fld="8" item="2"/>
          <tpl fld="6" item="2"/>
          <tpl fld="7" item="27"/>
        </tpls>
      </n>
      <n v="6643.42" in="0">
        <tpls c="4">
          <tpl fld="2" item="10"/>
          <tpl fld="8" item="2"/>
          <tpl fld="6" item="2"/>
          <tpl fld="7" item="13"/>
        </tpls>
      </n>
      <n v="9988.9500000000007" in="0">
        <tpls c="4">
          <tpl fld="2" item="10"/>
          <tpl fld="8" item="2"/>
          <tpl fld="6" item="2"/>
          <tpl fld="7" item="20"/>
        </tpls>
      </n>
      <n v="14310.42" in="0">
        <tpls c="4">
          <tpl fld="2" item="10"/>
          <tpl fld="8" item="2"/>
          <tpl fld="6" item="2"/>
          <tpl fld="7" item="25"/>
        </tpls>
      </n>
      <n v="11071.49" in="0">
        <tpls c="4">
          <tpl fld="2" item="10"/>
          <tpl fld="8" item="2"/>
          <tpl fld="6" item="3"/>
          <tpl fld="7" item="2"/>
        </tpls>
      </n>
      <n v="10180.09" in="0">
        <tpls c="4">
          <tpl fld="2" item="10"/>
          <tpl fld="8" item="2"/>
          <tpl fld="6" item="3"/>
          <tpl fld="7" item="8"/>
        </tpls>
      </n>
      <n v="315.83999999999997" in="0">
        <tpls c="4">
          <tpl fld="2" item="10"/>
          <tpl fld="8" item="2"/>
          <tpl fld="6" item="3"/>
          <tpl fld="7" item="13"/>
        </tpls>
      </n>
      <n v="10558.14" in="0">
        <tpls c="4">
          <tpl fld="2" item="10"/>
          <tpl fld="8" item="2"/>
          <tpl fld="6" item="3"/>
          <tpl fld="7" item="19"/>
        </tpls>
      </n>
      <m in="0">
        <tpls c="4">
          <tpl fld="2" item="10"/>
          <tpl fld="8" item="2"/>
          <tpl fld="6" item="4"/>
          <tpl fld="7" item="29"/>
        </tpls>
      </m>
      <n v="9862.84" in="0">
        <tpls c="4">
          <tpl fld="2" item="10"/>
          <tpl fld="8" item="2"/>
          <tpl fld="6" item="4"/>
          <tpl fld="7" item="4"/>
        </tpls>
      </n>
      <n v="11978.44" in="0">
        <tpls c="4">
          <tpl fld="2" item="10"/>
          <tpl fld="8" item="2"/>
          <tpl fld="6" item="4"/>
          <tpl fld="7" item="9"/>
        </tpls>
      </n>
      <n v="10957.66" in="0">
        <tpls c="4">
          <tpl fld="2" item="10"/>
          <tpl fld="8" item="2"/>
          <tpl fld="6" item="4"/>
          <tpl fld="7" item="16"/>
        </tpls>
      </n>
      <n v="13574.57" in="0">
        <tpls c="4">
          <tpl fld="2" item="10"/>
          <tpl fld="8" item="2"/>
          <tpl fld="6" item="4"/>
          <tpl fld="7" item="21"/>
        </tpls>
      </n>
      <n v="10629.05" in="0">
        <tpls c="4">
          <tpl fld="2" item="10"/>
          <tpl fld="8" item="2"/>
          <tpl fld="6" item="5"/>
          <tpl fld="7" item="29"/>
        </tpls>
      </n>
      <n v="14673.56" in="0">
        <tpls c="4">
          <tpl fld="2" item="10"/>
          <tpl fld="8" item="2"/>
          <tpl fld="6" item="5"/>
          <tpl fld="7" item="5"/>
        </tpls>
      </n>
      <n v="11083.51" in="0">
        <tpls c="4">
          <tpl fld="2" item="10"/>
          <tpl fld="8" item="2"/>
          <tpl fld="6" item="5"/>
          <tpl fld="7" item="10"/>
        </tpls>
      </n>
      <n v="6843.86" in="0">
        <tpls c="4">
          <tpl fld="2" item="10"/>
          <tpl fld="8" item="2"/>
          <tpl fld="6" item="5"/>
          <tpl fld="7" item="20"/>
        </tpls>
      </n>
      <n v="685.56" in="0">
        <tpls c="4">
          <tpl fld="2" item="10"/>
          <tpl fld="8" item="2"/>
          <tpl fld="6" item="6"/>
          <tpl fld="7" item="2"/>
        </tpls>
      </n>
      <n v="8998.43" in="0">
        <tpls c="4">
          <tpl fld="2" item="10"/>
          <tpl fld="8" item="2"/>
          <tpl fld="6" item="6"/>
          <tpl fld="7" item="10"/>
        </tpls>
      </n>
      <n v="15785.76" in="0">
        <tpls c="4">
          <tpl fld="2" item="10"/>
          <tpl fld="8" item="2"/>
          <tpl fld="6" item="6"/>
          <tpl fld="7" item="21"/>
        </tpls>
      </n>
      <m in="0">
        <tpls c="4">
          <tpl fld="2" item="10"/>
          <tpl fld="8" item="2"/>
          <tpl fld="6" item="7"/>
          <tpl fld="7" item="4"/>
        </tpls>
      </m>
      <n v="5160.2700000000004" in="0">
        <tpls c="4">
          <tpl fld="2" item="10"/>
          <tpl fld="8" item="2"/>
          <tpl fld="6" item="7"/>
          <tpl fld="7" item="22"/>
        </tpls>
      </n>
      <n v="10264.219999999999" in="0">
        <tpls c="4">
          <tpl fld="2" item="10"/>
          <tpl fld="8" item="2"/>
          <tpl fld="6" item="8"/>
          <tpl fld="7" item="12"/>
        </tpls>
      </n>
      <n v="9813.15" in="0">
        <tpls c="4">
          <tpl fld="2" item="10"/>
          <tpl fld="8" item="2"/>
          <tpl fld="6" item="9"/>
          <tpl fld="7" item="1"/>
        </tpls>
      </n>
      <m in="0">
        <tpls c="4">
          <tpl fld="2" item="10"/>
          <tpl fld="8" item="2"/>
          <tpl fld="6" item="9"/>
          <tpl fld="7" item="19"/>
        </tpls>
      </m>
      <n v="10652.35" in="0">
        <tpls c="4">
          <tpl fld="2" item="10"/>
          <tpl fld="8" item="2"/>
          <tpl fld="6" item="10"/>
          <tpl fld="7" item="8"/>
        </tpls>
      </n>
      <n v="15708.63" in="0">
        <tpls c="4">
          <tpl fld="2" item="10"/>
          <tpl fld="8" item="2"/>
          <tpl fld="6" item="11"/>
          <tpl fld="7" item="29"/>
        </tpls>
      </n>
      <n v="5724.48" in="0">
        <tpls c="4">
          <tpl fld="2" item="10"/>
          <tpl fld="8" item="2"/>
          <tpl fld="6" item="11"/>
          <tpl fld="7" item="16"/>
        </tpls>
      </n>
      <n v="3182.8" in="0">
        <tpls c="4">
          <tpl fld="2" item="10"/>
          <tpl fld="8" item="3"/>
          <tpl fld="6" item="0"/>
          <tpl fld="7" item="6"/>
        </tpls>
      </n>
      <n v="4331.55" in="0">
        <tpls c="4">
          <tpl fld="2" item="10"/>
          <tpl fld="8" item="3"/>
          <tpl fld="6" item="0"/>
          <tpl fld="7" item="22"/>
        </tpls>
      </n>
      <n v="5855.06" in="0">
        <tpls c="4">
          <tpl fld="2" item="10"/>
          <tpl fld="8" item="3"/>
          <tpl fld="6" item="1"/>
          <tpl fld="7" item="12"/>
        </tpls>
      </n>
      <n v="2967.52" in="0">
        <tpls c="4">
          <tpl fld="2" item="10"/>
          <tpl fld="8" item="3"/>
          <tpl fld="6" item="2"/>
          <tpl fld="7" item="6"/>
        </tpls>
      </n>
      <n v="4647" in="0">
        <tpls c="4">
          <tpl fld="2" item="10"/>
          <tpl fld="8" item="3"/>
          <tpl fld="6" item="3"/>
          <tpl fld="7" item="11"/>
        </tpls>
      </n>
      <n v="4493.43" in="0">
        <tpls c="4">
          <tpl fld="2" item="10"/>
          <tpl fld="8" item="3"/>
          <tpl fld="6" item="4"/>
          <tpl fld="7" item="20"/>
        </tpls>
      </n>
      <n v="2983.54" in="0">
        <tpls c="4">
          <tpl fld="2" item="10"/>
          <tpl fld="8" item="3"/>
          <tpl fld="6" item="6"/>
          <tpl fld="7" item="29"/>
        </tpls>
      </n>
      <n v="8230.44" in="0">
        <tpls c="4">
          <tpl fld="2" item="10"/>
          <tpl fld="8" item="3"/>
          <tpl fld="6" item="7"/>
          <tpl fld="7" item="27"/>
        </tpls>
      </n>
      <m in="0">
        <tpls c="4">
          <tpl fld="2" item="10"/>
          <tpl fld="8" item="3"/>
          <tpl fld="6" item="8"/>
          <tpl fld="7" item="15"/>
        </tpls>
      </m>
      <n v="5677.07" in="0">
        <tpls c="4">
          <tpl fld="2" item="10"/>
          <tpl fld="8" item="3"/>
          <tpl fld="6" item="9"/>
          <tpl fld="7" item="22"/>
        </tpls>
      </n>
      <n v="3260.39" in="0">
        <tpls c="4">
          <tpl fld="2" item="10"/>
          <tpl fld="8" item="3"/>
          <tpl fld="6" item="11"/>
          <tpl fld="7" item="3"/>
        </tpls>
      </n>
      <n v="4772.76" in="0">
        <tpls c="4">
          <tpl fld="2" item="10"/>
          <tpl fld="8" item="4"/>
          <tpl fld="6" item="0"/>
          <tpl fld="7" item="9"/>
        </tpls>
      </n>
      <n v="5009.46" in="0">
        <tpls c="4">
          <tpl fld="2" item="10"/>
          <tpl fld="8" item="4"/>
          <tpl fld="6" item="1"/>
          <tpl fld="7" item="15"/>
        </tpls>
      </n>
      <n v="5782.23" in="0">
        <tpls c="4">
          <tpl fld="2" item="10"/>
          <tpl fld="8" item="4"/>
          <tpl fld="6" item="2"/>
          <tpl fld="7" item="24"/>
        </tpls>
      </n>
      <m in="0">
        <tpls c="4">
          <tpl fld="2" item="10"/>
          <tpl fld="8" item="4"/>
          <tpl fld="6" item="4"/>
          <tpl fld="7" item="11"/>
        </tpls>
      </m>
      <n v="5748.25" in="0">
        <tpls c="4">
          <tpl fld="2" item="10"/>
          <tpl fld="8" item="4"/>
          <tpl fld="6" item="7"/>
          <tpl fld="7" item="26"/>
        </tpls>
      </n>
      <n v="4518.74" in="0">
        <tpls c="4">
          <tpl fld="2" item="10"/>
          <tpl fld="8" item="4"/>
          <tpl fld="6" item="10"/>
          <tpl fld="7" item="26"/>
        </tpls>
      </n>
      <n v="11522.31" in="0">
        <tpls c="4">
          <tpl fld="2" item="10"/>
          <tpl fld="8" item="5"/>
          <tpl fld="6" item="3"/>
          <tpl fld="7" item="2"/>
        </tpls>
      </n>
      <n v="10646.94" in="0">
        <tpls c="4">
          <tpl fld="2" item="10"/>
          <tpl fld="8" item="5"/>
          <tpl fld="6" item="8"/>
          <tpl fld="7" item="5"/>
        </tpls>
      </n>
      <m in="0">
        <tpls c="4">
          <tpl fld="2" item="10"/>
          <tpl fld="8" item="0"/>
          <tpl fld="6" item="0"/>
          <tpl fld="7" item="0"/>
        </tpls>
      </m>
      <n v="3073.34" in="0">
        <tpls c="4">
          <tpl fld="2" item="10"/>
          <tpl fld="8" item="0"/>
          <tpl fld="6" item="0"/>
          <tpl fld="7" item="4"/>
        </tpls>
      </n>
      <n v="3032.19" in="0">
        <tpls c="4">
          <tpl fld="2" item="10"/>
          <tpl fld="8" item="0"/>
          <tpl fld="6" item="0"/>
          <tpl fld="7" item="8"/>
        </tpls>
      </n>
      <n v="3605.75" in="0">
        <tpls c="4">
          <tpl fld="2" item="10"/>
          <tpl fld="8" item="0"/>
          <tpl fld="6" item="0"/>
          <tpl fld="7" item="12"/>
        </tpls>
      </n>
      <n v="3912.87" in="0">
        <tpls c="4">
          <tpl fld="2" item="10"/>
          <tpl fld="8" item="0"/>
          <tpl fld="6" item="0"/>
          <tpl fld="7" item="16"/>
        </tpls>
      </n>
      <m in="0">
        <tpls c="4">
          <tpl fld="2" item="10"/>
          <tpl fld="8" item="0"/>
          <tpl fld="6" item="0"/>
          <tpl fld="7" item="20"/>
        </tpls>
      </m>
      <n v="3520.21" in="0">
        <tpls c="4">
          <tpl fld="2" item="10"/>
          <tpl fld="8" item="0"/>
          <tpl fld="6" item="0"/>
          <tpl fld="7" item="24"/>
        </tpls>
      </n>
      <n v="2595.91" in="0">
        <tpls c="4">
          <tpl fld="2" item="10"/>
          <tpl fld="8" item="0"/>
          <tpl fld="6" item="1"/>
          <tpl fld="7" item="1"/>
        </tpls>
      </n>
      <n v="5131.43" in="0">
        <tpls c="4">
          <tpl fld="2" item="10"/>
          <tpl fld="8" item="0"/>
          <tpl fld="6" item="1"/>
          <tpl fld="7" item="6"/>
        </tpls>
      </n>
      <n v="3193.26" in="0">
        <tpls c="4">
          <tpl fld="2" item="10"/>
          <tpl fld="8" item="0"/>
          <tpl fld="6" item="1"/>
          <tpl fld="7" item="9"/>
        </tpls>
      </n>
      <n v="2296.9" in="0">
        <tpls c="4">
          <tpl fld="2" item="10"/>
          <tpl fld="8" item="0"/>
          <tpl fld="6" item="1"/>
          <tpl fld="7" item="14"/>
        </tpls>
      </n>
      <n v="4236.7" in="0">
        <tpls c="4">
          <tpl fld="2" item="10"/>
          <tpl fld="8" item="0"/>
          <tpl fld="6" item="1"/>
          <tpl fld="7" item="19"/>
        </tpls>
      </n>
      <n v="7469.89" in="0">
        <tpls c="4">
          <tpl fld="2" item="10"/>
          <tpl fld="8" item="0"/>
          <tpl fld="6" item="1"/>
          <tpl fld="7" item="22"/>
        </tpls>
      </n>
      <n v="4382.24" in="0">
        <tpls c="4">
          <tpl fld="2" item="10"/>
          <tpl fld="8" item="0"/>
          <tpl fld="6" item="2"/>
          <tpl fld="7" item="1"/>
        </tpls>
      </n>
      <n v="3111.55" in="0">
        <tpls c="4">
          <tpl fld="2" item="10"/>
          <tpl fld="8" item="0"/>
          <tpl fld="6" item="2"/>
          <tpl fld="7" item="6"/>
        </tpls>
      </n>
      <m in="0">
        <tpls c="4">
          <tpl fld="2" item="10"/>
          <tpl fld="8" item="0"/>
          <tpl fld="6" item="2"/>
          <tpl fld="7" item="9"/>
        </tpls>
      </m>
      <n v="4061.37" in="0">
        <tpls c="4">
          <tpl fld="2" item="10"/>
          <tpl fld="8" item="0"/>
          <tpl fld="6" item="2"/>
          <tpl fld="7" item="14"/>
        </tpls>
      </n>
      <n v="5957.77" in="0">
        <tpls c="4">
          <tpl fld="2" item="10"/>
          <tpl fld="8" item="0"/>
          <tpl fld="6" item="2"/>
          <tpl fld="7" item="19"/>
        </tpls>
      </n>
      <m in="0">
        <tpls c="4">
          <tpl fld="2" item="10"/>
          <tpl fld="8" item="0"/>
          <tpl fld="6" item="2"/>
          <tpl fld="7" item="23"/>
        </tpls>
      </m>
      <n v="5807.07" in="0">
        <tpls c="4">
          <tpl fld="2" item="10"/>
          <tpl fld="8" item="0"/>
          <tpl fld="6" item="3"/>
          <tpl fld="7" item="29"/>
        </tpls>
      </n>
      <n v="4385.68" in="0">
        <tpls c="4">
          <tpl fld="2" item="10"/>
          <tpl fld="8" item="0"/>
          <tpl fld="6" item="3"/>
          <tpl fld="7" item="3"/>
        </tpls>
      </n>
      <m in="0">
        <tpls c="4">
          <tpl fld="2" item="10"/>
          <tpl fld="8" item="0"/>
          <tpl fld="6" item="3"/>
          <tpl fld="7" item="7"/>
        </tpls>
      </m>
      <n v="6184.34" in="0">
        <tpls c="4">
          <tpl fld="2" item="10"/>
          <tpl fld="8" item="0"/>
          <tpl fld="6" item="3"/>
          <tpl fld="7" item="11"/>
        </tpls>
      </n>
      <n v="5637.22" in="0">
        <tpls c="4">
          <tpl fld="2" item="10"/>
          <tpl fld="8" item="0"/>
          <tpl fld="6" item="3"/>
          <tpl fld="7" item="16"/>
        </tpls>
      </n>
      <n v="3201.3" in="0">
        <tpls c="4">
          <tpl fld="2" item="10"/>
          <tpl fld="8" item="0"/>
          <tpl fld="6" item="3"/>
          <tpl fld="7" item="21"/>
        </tpls>
      </n>
      <n v="2714.94" in="0">
        <tpls c="4">
          <tpl fld="2" item="10"/>
          <tpl fld="8" item="0"/>
          <tpl fld="6" item="3"/>
          <tpl fld="7" item="25"/>
        </tpls>
      </n>
      <n v="5093.43" in="0">
        <tpls c="4">
          <tpl fld="2" item="10"/>
          <tpl fld="8" item="0"/>
          <tpl fld="6" item="4"/>
          <tpl fld="7" item="2"/>
        </tpls>
      </n>
      <n v="5123.2299999999996" in="0">
        <tpls c="4">
          <tpl fld="2" item="10"/>
          <tpl fld="8" item="0"/>
          <tpl fld="6" item="4"/>
          <tpl fld="7" item="7"/>
        </tpls>
      </n>
      <n v="2086.5500000000002" in="0">
        <tpls c="4">
          <tpl fld="2" item="10"/>
          <tpl fld="8" item="0"/>
          <tpl fld="6" item="4"/>
          <tpl fld="7" item="10"/>
        </tpls>
      </n>
      <n v="9198.35" in="0">
        <tpls c="4">
          <tpl fld="2" item="10"/>
          <tpl fld="8" item="0"/>
          <tpl fld="6" item="4"/>
          <tpl fld="7" item="15"/>
        </tpls>
      </n>
      <n v="3023.47" in="0">
        <tpls c="4">
          <tpl fld="2" item="10"/>
          <tpl fld="8" item="0"/>
          <tpl fld="6" item="4"/>
          <tpl fld="7" item="20"/>
        </tpls>
      </n>
      <n v="3376.94" in="0">
        <tpls c="4">
          <tpl fld="2" item="10"/>
          <tpl fld="8" item="0"/>
          <tpl fld="6" item="4"/>
          <tpl fld="7" item="23"/>
        </tpls>
      </n>
      <n v="6845.6" in="0">
        <tpls c="4">
          <tpl fld="2" item="10"/>
          <tpl fld="8" item="0"/>
          <tpl fld="6" item="5"/>
          <tpl fld="7" item="0"/>
        </tpls>
      </n>
      <n v="6662.72" in="0">
        <tpls c="4">
          <tpl fld="2" item="10"/>
          <tpl fld="8" item="0"/>
          <tpl fld="6" item="5"/>
          <tpl fld="7" item="4"/>
        </tpls>
      </n>
      <n v="4600.1400000000003" in="0">
        <tpls c="4">
          <tpl fld="2" item="10"/>
          <tpl fld="8" item="0"/>
          <tpl fld="6" item="5"/>
          <tpl fld="7" item="27"/>
        </tpls>
      </n>
      <n v="6602.33" in="0">
        <tpls c="4">
          <tpl fld="2" item="10"/>
          <tpl fld="8" item="0"/>
          <tpl fld="6" item="5"/>
          <tpl fld="7" item="12"/>
        </tpls>
      </n>
      <n v="4253.9399999999996" in="0">
        <tpls c="4">
          <tpl fld="2" item="10"/>
          <tpl fld="8" item="0"/>
          <tpl fld="6" item="5"/>
          <tpl fld="7" item="18"/>
        </tpls>
      </n>
      <m in="0">
        <tpls c="4">
          <tpl fld="2" item="10"/>
          <tpl fld="8" item="0"/>
          <tpl fld="6" item="5"/>
          <tpl fld="7" item="21"/>
        </tpls>
      </m>
      <n v="3998.43" in="0">
        <tpls c="4">
          <tpl fld="2" item="10"/>
          <tpl fld="8" item="0"/>
          <tpl fld="6" item="6"/>
          <tpl fld="7" item="29"/>
        </tpls>
      </n>
      <n v="4765" in="0">
        <tpls c="4">
          <tpl fld="2" item="10"/>
          <tpl fld="8" item="0"/>
          <tpl fld="6" item="6"/>
          <tpl fld="7" item="4"/>
        </tpls>
      </n>
      <n v="3525.36" in="0">
        <tpls c="4">
          <tpl fld="2" item="10"/>
          <tpl fld="8" item="0"/>
          <tpl fld="6" item="6"/>
          <tpl fld="7" item="8"/>
        </tpls>
      </n>
      <n v="4234.16" in="0">
        <tpls c="4">
          <tpl fld="2" item="10"/>
          <tpl fld="8" item="0"/>
          <tpl fld="6" item="6"/>
          <tpl fld="7" item="12"/>
        </tpls>
      </n>
      <n v="5860.45" in="0">
        <tpls c="4">
          <tpl fld="2" item="10"/>
          <tpl fld="8" item="0"/>
          <tpl fld="6" item="6"/>
          <tpl fld="7" item="18"/>
        </tpls>
      </n>
      <n v="5612.1" in="0">
        <tpls c="4">
          <tpl fld="2" item="10"/>
          <tpl fld="8" item="0"/>
          <tpl fld="6" item="6"/>
          <tpl fld="7" item="23"/>
        </tpls>
      </n>
      <n v="2604.65" in="0">
        <tpls c="4">
          <tpl fld="2" item="10"/>
          <tpl fld="8" item="0"/>
          <tpl fld="6" item="7"/>
          <tpl fld="7" item="0"/>
        </tpls>
      </n>
      <n v="3038.53" in="0">
        <tpls c="4">
          <tpl fld="2" item="10"/>
          <tpl fld="8" item="0"/>
          <tpl fld="6" item="7"/>
          <tpl fld="7" item="3"/>
        </tpls>
      </n>
      <n v="6282.14" in="0">
        <tpls c="4">
          <tpl fld="2" item="10"/>
          <tpl fld="8" item="0"/>
          <tpl fld="6" item="7"/>
          <tpl fld="7" item="27"/>
        </tpls>
      </n>
      <n v="3273.04" in="0">
        <tpls c="4">
          <tpl fld="2" item="10"/>
          <tpl fld="8" item="0"/>
          <tpl fld="6" item="7"/>
          <tpl fld="7" item="13"/>
        </tpls>
      </n>
      <m in="0">
        <tpls c="4">
          <tpl fld="2" item="10"/>
          <tpl fld="8" item="0"/>
          <tpl fld="6" item="7"/>
          <tpl fld="7" item="17"/>
        </tpls>
      </m>
      <n v="5147.4399999999996" in="0">
        <tpls c="4">
          <tpl fld="2" item="10"/>
          <tpl fld="8" item="0"/>
          <tpl fld="6" item="7"/>
          <tpl fld="7" item="21"/>
        </tpls>
      </n>
      <n v="1433.3" in="0">
        <tpls c="4">
          <tpl fld="2" item="10"/>
          <tpl fld="8" item="0"/>
          <tpl fld="6" item="8"/>
          <tpl fld="7" item="29"/>
        </tpls>
      </n>
      <n v="7608.49" in="0">
        <tpls c="4">
          <tpl fld="2" item="10"/>
          <tpl fld="8" item="0"/>
          <tpl fld="6" item="8"/>
          <tpl fld="7" item="5"/>
        </tpls>
      </n>
      <n v="3945.97" in="0">
        <tpls c="4">
          <tpl fld="2" item="10"/>
          <tpl fld="8" item="0"/>
          <tpl fld="6" item="8"/>
          <tpl fld="7" item="11"/>
        </tpls>
      </n>
      <n v="3438.82" in="0">
        <tpls c="4">
          <tpl fld="2" item="10"/>
          <tpl fld="8" item="0"/>
          <tpl fld="6" item="8"/>
          <tpl fld="7" item="16"/>
        </tpls>
      </n>
      <n v="3424.67" in="0">
        <tpls c="4">
          <tpl fld="2" item="10"/>
          <tpl fld="8" item="0"/>
          <tpl fld="6" item="8"/>
          <tpl fld="7" item="22"/>
        </tpls>
      </n>
      <m in="0">
        <tpls c="4">
          <tpl fld="2" item="10"/>
          <tpl fld="8" item="0"/>
          <tpl fld="6" item="9"/>
          <tpl fld="7" item="0"/>
        </tpls>
      </m>
      <n v="3044.2" in="0">
        <tpls c="4">
          <tpl fld="2" item="10"/>
          <tpl fld="8" item="0"/>
          <tpl fld="6" item="9"/>
          <tpl fld="7" item="5"/>
        </tpls>
      </n>
      <m in="0">
        <tpls c="4">
          <tpl fld="2" item="10"/>
          <tpl fld="8" item="0"/>
          <tpl fld="6" item="9"/>
          <tpl fld="7" item="12"/>
        </tpls>
      </m>
      <n v="5009.53" in="0">
        <tpls c="4">
          <tpl fld="2" item="10"/>
          <tpl fld="8" item="0"/>
          <tpl fld="6" item="9"/>
          <tpl fld="7" item="18"/>
        </tpls>
      </n>
      <n v="4236.16" in="0">
        <tpls c="4">
          <tpl fld="2" item="10"/>
          <tpl fld="8" item="0"/>
          <tpl fld="6" item="9"/>
          <tpl fld="7" item="23"/>
        </tpls>
      </n>
      <n v="7452.95" in="0">
        <tpls c="4">
          <tpl fld="2" item="10"/>
          <tpl fld="8" item="0"/>
          <tpl fld="6" item="10"/>
          <tpl fld="7" item="1"/>
        </tpls>
      </n>
      <n v="1723.16" in="0">
        <tpls c="4">
          <tpl fld="2" item="10"/>
          <tpl fld="8" item="0"/>
          <tpl fld="6" item="10"/>
          <tpl fld="7" item="27"/>
        </tpls>
      </n>
      <n v="5306.33" in="0">
        <tpls c="4">
          <tpl fld="2" item="10"/>
          <tpl fld="8" item="0"/>
          <tpl fld="6" item="10"/>
          <tpl fld="7" item="13"/>
        </tpls>
      </n>
      <n v="6620.78" in="0">
        <tpls c="4">
          <tpl fld="2" item="10"/>
          <tpl fld="8" item="0"/>
          <tpl fld="6" item="10"/>
          <tpl fld="7" item="20"/>
        </tpls>
      </n>
      <n v="6465.28" in="0">
        <tpls c="4">
          <tpl fld="2" item="10"/>
          <tpl fld="8" item="0"/>
          <tpl fld="6" item="10"/>
          <tpl fld="7" item="25"/>
        </tpls>
      </n>
      <n v="1865.21" in="0">
        <tpls c="4">
          <tpl fld="2" item="10"/>
          <tpl fld="8" item="0"/>
          <tpl fld="6" item="11"/>
          <tpl fld="7" item="4"/>
        </tpls>
      </n>
      <n v="5101.41" in="0">
        <tpls c="4">
          <tpl fld="2" item="10"/>
          <tpl fld="8" item="0"/>
          <tpl fld="6" item="11"/>
          <tpl fld="7" item="9"/>
        </tpls>
      </n>
      <n v="1168.58" in="0">
        <tpls c="4">
          <tpl fld="2" item="10"/>
          <tpl fld="8" item="0"/>
          <tpl fld="6" item="11"/>
          <tpl fld="7" item="14"/>
        </tpls>
      </n>
      <m in="0">
        <tpls c="4">
          <tpl fld="2" item="10"/>
          <tpl fld="8" item="0"/>
          <tpl fld="6" item="11"/>
          <tpl fld="7" item="20"/>
        </tpls>
      </m>
      <n v="359.38" in="0">
        <tpls c="4">
          <tpl fld="2" item="10"/>
          <tpl fld="8" item="1"/>
          <tpl fld="6" item="0"/>
          <tpl fld="7" item="0"/>
        </tpls>
      </n>
      <n v="7950.45" in="0">
        <tpls c="4">
          <tpl fld="2" item="10"/>
          <tpl fld="8" item="1"/>
          <tpl fld="6" item="0"/>
          <tpl fld="7" item="5"/>
        </tpls>
      </n>
      <n v="5297.28" in="0">
        <tpls c="4">
          <tpl fld="2" item="10"/>
          <tpl fld="8" item="1"/>
          <tpl fld="6" item="0"/>
          <tpl fld="7" item="10"/>
        </tpls>
      </n>
      <n v="4265.66" in="0">
        <tpls c="4">
          <tpl fld="2" item="10"/>
          <tpl fld="8" item="1"/>
          <tpl fld="6" item="0"/>
          <tpl fld="7" item="16"/>
        </tpls>
      </n>
      <n v="4134.8999999999996" in="0">
        <tpls c="4">
          <tpl fld="2" item="10"/>
          <tpl fld="8" item="1"/>
          <tpl fld="6" item="0"/>
          <tpl fld="7" item="21"/>
        </tpls>
      </n>
      <n v="10509.08" in="0">
        <tpls c="4">
          <tpl fld="2" item="10"/>
          <tpl fld="8" item="1"/>
          <tpl fld="6" item="1"/>
          <tpl fld="7" item="0"/>
        </tpls>
      </n>
      <n v="15589.65" in="0">
        <tpls c="4">
          <tpl fld="2" item="10"/>
          <tpl fld="8" item="1"/>
          <tpl fld="6" item="1"/>
          <tpl fld="7" item="6"/>
        </tpls>
      </n>
      <n v="837.28" in="0">
        <tpls c="4">
          <tpl fld="2" item="10"/>
          <tpl fld="8" item="1"/>
          <tpl fld="6" item="1"/>
          <tpl fld="7" item="10"/>
        </tpls>
      </n>
      <n v="14521.45" in="0">
        <tpls c="4">
          <tpl fld="2" item="10"/>
          <tpl fld="8" item="1"/>
          <tpl fld="6" item="1"/>
          <tpl fld="7" item="16"/>
        </tpls>
      </n>
      <n v="10510.22" in="0">
        <tpls c="4">
          <tpl fld="2" item="10"/>
          <tpl fld="8" item="1"/>
          <tpl fld="6" item="1"/>
          <tpl fld="7" item="22"/>
        </tpls>
      </n>
      <n v="6842.26" in="0">
        <tpls c="4">
          <tpl fld="2" item="10"/>
          <tpl fld="8" item="1"/>
          <tpl fld="6" item="2"/>
          <tpl fld="7" item="2"/>
        </tpls>
      </n>
      <n v="4333.96" in="0">
        <tpls c="4">
          <tpl fld="2" item="10"/>
          <tpl fld="8" item="1"/>
          <tpl fld="6" item="2"/>
          <tpl fld="7" item="27"/>
        </tpls>
      </n>
      <n v="4441.8999999999996" in="0">
        <tpls c="4">
          <tpl fld="2" item="10"/>
          <tpl fld="8" item="1"/>
          <tpl fld="6" item="2"/>
          <tpl fld="7" item="14"/>
        </tpls>
      </n>
      <n v="6584.47" in="0">
        <tpls c="4">
          <tpl fld="2" item="10"/>
          <tpl fld="8" item="1"/>
          <tpl fld="6" item="2"/>
          <tpl fld="7" item="20"/>
        </tpls>
      </n>
      <n v="11551.06" in="0">
        <tpls c="4">
          <tpl fld="2" item="10"/>
          <tpl fld="8" item="1"/>
          <tpl fld="6" item="2"/>
          <tpl fld="7" item="25"/>
        </tpls>
      </n>
      <n v="9841.82" in="0">
        <tpls c="4">
          <tpl fld="2" item="10"/>
          <tpl fld="8" item="1"/>
          <tpl fld="6" item="3"/>
          <tpl fld="7" item="3"/>
        </tpls>
      </n>
      <n v="8235.19" in="0">
        <tpls c="4">
          <tpl fld="2" item="10"/>
          <tpl fld="8" item="1"/>
          <tpl fld="6" item="3"/>
          <tpl fld="7" item="8"/>
        </tpls>
      </n>
      <n v="496.03" in="0">
        <tpls c="4">
          <tpl fld="2" item="10"/>
          <tpl fld="8" item="1"/>
          <tpl fld="6" item="3"/>
          <tpl fld="7" item="13"/>
        </tpls>
      </n>
      <n v="8327.6299999999992" in="0">
        <tpls c="4">
          <tpl fld="2" item="10"/>
          <tpl fld="8" item="1"/>
          <tpl fld="6" item="3"/>
          <tpl fld="7" item="21"/>
        </tpls>
      </n>
      <n v="104.82" in="0">
        <tpls c="4">
          <tpl fld="2" item="10"/>
          <tpl fld="8" item="1"/>
          <tpl fld="6" item="4"/>
          <tpl fld="7" item="29"/>
        </tpls>
      </n>
      <n v="10555.4" in="0">
        <tpls c="4">
          <tpl fld="2" item="10"/>
          <tpl fld="8" item="1"/>
          <tpl fld="6" item="4"/>
          <tpl fld="7" item="4"/>
        </tpls>
      </n>
      <n v="10202.18" in="0">
        <tpls c="4">
          <tpl fld="2" item="10"/>
          <tpl fld="8" item="1"/>
          <tpl fld="6" item="4"/>
          <tpl fld="7" item="10"/>
        </tpls>
      </n>
      <n v="13539.58" in="0">
        <tpls c="4">
          <tpl fld="2" item="10"/>
          <tpl fld="8" item="1"/>
          <tpl fld="6" item="4"/>
          <tpl fld="7" item="16"/>
        </tpls>
      </n>
      <n v="12711.7" in="0">
        <tpls c="4">
          <tpl fld="2" item="10"/>
          <tpl fld="8" item="1"/>
          <tpl fld="6" item="4"/>
          <tpl fld="7" item="21"/>
        </tpls>
      </n>
      <n v="11471.94" in="0">
        <tpls c="4">
          <tpl fld="2" item="10"/>
          <tpl fld="8" item="1"/>
          <tpl fld="6" item="5"/>
          <tpl fld="7" item="0"/>
        </tpls>
      </n>
      <n v="9839.39" in="0">
        <tpls c="4">
          <tpl fld="2" item="10"/>
          <tpl fld="8" item="1"/>
          <tpl fld="6" item="5"/>
          <tpl fld="7" item="5"/>
        </tpls>
      </n>
      <n v="9253.33" in="0">
        <tpls c="4">
          <tpl fld="2" item="10"/>
          <tpl fld="8" item="1"/>
          <tpl fld="6" item="5"/>
          <tpl fld="7" item="10"/>
        </tpls>
      </n>
      <n v="5674.35" in="0">
        <tpls c="4">
          <tpl fld="2" item="10"/>
          <tpl fld="8" item="1"/>
          <tpl fld="6" item="5"/>
          <tpl fld="7" item="18"/>
        </tpls>
      </n>
      <n v="4481.1499999999996" in="0">
        <tpls c="4">
          <tpl fld="2" item="10"/>
          <tpl fld="8" item="1"/>
          <tpl fld="6" item="5"/>
          <tpl fld="7" item="23"/>
        </tpls>
      </n>
      <n v="925.48" in="0">
        <tpls c="4">
          <tpl fld="2" item="10"/>
          <tpl fld="8" item="1"/>
          <tpl fld="6" item="6"/>
          <tpl fld="7" item="2"/>
        </tpls>
      </n>
      <n v="6782.08" in="0">
        <tpls c="4">
          <tpl fld="2" item="10"/>
          <tpl fld="8" item="1"/>
          <tpl fld="6" item="6"/>
          <tpl fld="7" item="8"/>
        </tpls>
      </n>
      <n v="12059.02" in="0">
        <tpls c="4">
          <tpl fld="2" item="10"/>
          <tpl fld="8" item="1"/>
          <tpl fld="6" item="6"/>
          <tpl fld="7" item="15"/>
        </tpls>
      </n>
      <n v="15268.97" in="0">
        <tpls c="4">
          <tpl fld="2" item="10"/>
          <tpl fld="8" item="1"/>
          <tpl fld="6" item="6"/>
          <tpl fld="7" item="21"/>
        </tpls>
      </n>
      <n v="14641.03" in="0">
        <tpls c="4">
          <tpl fld="2" item="10"/>
          <tpl fld="8" item="1"/>
          <tpl fld="6" item="7"/>
          <tpl fld="7" item="0"/>
        </tpls>
      </n>
      <n v="335.38" in="0">
        <tpls c="4">
          <tpl fld="2" item="10"/>
          <tpl fld="8" item="1"/>
          <tpl fld="6" item="7"/>
          <tpl fld="7" item="4"/>
        </tpls>
      </n>
      <n v="12845.94" in="0">
        <tpls c="4">
          <tpl fld="2" item="10"/>
          <tpl fld="8" item="1"/>
          <tpl fld="6" item="7"/>
          <tpl fld="7" item="9"/>
        </tpls>
      </n>
      <n v="96.59" in="0">
        <tpls c="4">
          <tpl fld="2" item="10"/>
          <tpl fld="8" item="1"/>
          <tpl fld="6" item="7"/>
          <tpl fld="7" item="17"/>
        </tpls>
      </n>
      <n v="3257.84" in="0">
        <tpls c="4">
          <tpl fld="2" item="10"/>
          <tpl fld="8" item="1"/>
          <tpl fld="6" item="7"/>
          <tpl fld="7" item="22"/>
        </tpls>
      </n>
      <n v="4244.03" in="0">
        <tpls c="4">
          <tpl fld="2" item="10"/>
          <tpl fld="8" item="1"/>
          <tpl fld="6" item="8"/>
          <tpl fld="7" item="0"/>
        </tpls>
      </n>
      <n v="7404.1" in="0">
        <tpls c="4">
          <tpl fld="2" item="10"/>
          <tpl fld="8" item="1"/>
          <tpl fld="6" item="8"/>
          <tpl fld="7" item="6"/>
        </tpls>
      </n>
      <n v="10125.450000000001" in="0">
        <tpls c="4">
          <tpl fld="2" item="10"/>
          <tpl fld="8" item="1"/>
          <tpl fld="6" item="8"/>
          <tpl fld="7" item="12"/>
        </tpls>
      </n>
      <n v="9807.99" in="0">
        <tpls c="4">
          <tpl fld="2" item="10"/>
          <tpl fld="8" item="1"/>
          <tpl fld="6" item="8"/>
          <tpl fld="7" item="17"/>
        </tpls>
      </n>
      <n v="10324.59" in="0">
        <tpls c="4">
          <tpl fld="2" item="10"/>
          <tpl fld="8" item="1"/>
          <tpl fld="6" item="8"/>
          <tpl fld="7" item="23"/>
        </tpls>
      </n>
      <n v="8422.73" in="0">
        <tpls c="4">
          <tpl fld="2" item="10"/>
          <tpl fld="8" item="1"/>
          <tpl fld="6" item="9"/>
          <tpl fld="7" item="1"/>
        </tpls>
      </n>
      <n v="11034.59" in="0">
        <tpls c="4">
          <tpl fld="2" item="10"/>
          <tpl fld="8" item="1"/>
          <tpl fld="6" item="9"/>
          <tpl fld="7" item="27"/>
        </tpls>
      </n>
      <n v="13110.86" in="0">
        <tpls c="4">
          <tpl fld="2" item="10"/>
          <tpl fld="8" item="1"/>
          <tpl fld="6" item="9"/>
          <tpl fld="7" item="14"/>
        </tpls>
      </n>
      <n v="422.08" in="0">
        <tpls c="4">
          <tpl fld="2" item="10"/>
          <tpl fld="8" item="1"/>
          <tpl fld="6" item="9"/>
          <tpl fld="7" item="19"/>
        </tpls>
      </n>
      <n v="10170.09" in="0">
        <tpls c="4">
          <tpl fld="2" item="10"/>
          <tpl fld="8" item="1"/>
          <tpl fld="6" item="9"/>
          <tpl fld="7" item="24"/>
        </tpls>
      </n>
      <n v="10948.69" in="0">
        <tpls c="4">
          <tpl fld="2" item="10"/>
          <tpl fld="8" item="1"/>
          <tpl fld="6" item="10"/>
          <tpl fld="7" item="2"/>
        </tpls>
      </n>
      <n v="7555.93" in="0">
        <tpls c="4">
          <tpl fld="2" item="10"/>
          <tpl fld="8" item="1"/>
          <tpl fld="6" item="10"/>
          <tpl fld="7" item="8"/>
        </tpls>
      </n>
      <n v="9386.86" in="0">
        <tpls c="4">
          <tpl fld="2" item="10"/>
          <tpl fld="8" item="1"/>
          <tpl fld="6" item="10"/>
          <tpl fld="7" item="14"/>
        </tpls>
      </n>
      <n v="626.72" in="0">
        <tpls c="4">
          <tpl fld="2" item="10"/>
          <tpl fld="8" item="1"/>
          <tpl fld="6" item="10"/>
          <tpl fld="7" item="28"/>
        </tpls>
      </n>
      <n v="13368.05" in="0">
        <tpls c="4">
          <tpl fld="2" item="10"/>
          <tpl fld="8" item="1"/>
          <tpl fld="6" item="11"/>
          <tpl fld="7" item="29"/>
        </tpls>
      </n>
      <n v="4256.07" in="0">
        <tpls c="4">
          <tpl fld="2" item="10"/>
          <tpl fld="8" item="1"/>
          <tpl fld="6" item="11"/>
          <tpl fld="7" item="5"/>
        </tpls>
      </n>
      <n v="4655.01" in="0">
        <tpls c="4">
          <tpl fld="2" item="10"/>
          <tpl fld="8" item="1"/>
          <tpl fld="6" item="11"/>
          <tpl fld="7" item="10"/>
        </tpls>
      </n>
      <n v="4246.8" in="0">
        <tpls c="4">
          <tpl fld="2" item="10"/>
          <tpl fld="8" item="1"/>
          <tpl fld="6" item="11"/>
          <tpl fld="7" item="16"/>
        </tpls>
      </n>
      <n v="2085.8000000000002" in="0">
        <tpls c="4">
          <tpl fld="2" item="10"/>
          <tpl fld="8" item="1"/>
          <tpl fld="6" item="11"/>
          <tpl fld="7" item="22"/>
        </tpls>
      </n>
      <n v="180.57" in="0">
        <tpls c="4">
          <tpl fld="2" item="10"/>
          <tpl fld="8" item="2"/>
          <tpl fld="6" item="0"/>
          <tpl fld="7" item="1"/>
        </tpls>
      </n>
      <n v="6781.53" in="0">
        <tpls c="4">
          <tpl fld="2" item="10"/>
          <tpl fld="8" item="2"/>
          <tpl fld="6" item="0"/>
          <tpl fld="7" item="6"/>
        </tpls>
      </n>
      <n v="6801.63" in="0">
        <tpls c="4">
          <tpl fld="2" item="10"/>
          <tpl fld="8" item="2"/>
          <tpl fld="6" item="0"/>
          <tpl fld="7" item="11"/>
        </tpls>
      </n>
      <n v="7387.62" in="0">
        <tpls c="4">
          <tpl fld="2" item="10"/>
          <tpl fld="8" item="2"/>
          <tpl fld="6" item="0"/>
          <tpl fld="7" item="17"/>
        </tpls>
      </n>
      <n v="7239.63" in="0">
        <tpls c="4">
          <tpl fld="2" item="10"/>
          <tpl fld="8" item="2"/>
          <tpl fld="6" item="0"/>
          <tpl fld="7" item="22"/>
        </tpls>
      </n>
      <n v="12452.24" in="0">
        <tpls c="4">
          <tpl fld="2" item="10"/>
          <tpl fld="8" item="2"/>
          <tpl fld="6" item="1"/>
          <tpl fld="7" item="26"/>
        </tpls>
      </n>
      <n v="16475" in="0">
        <tpls c="4">
          <tpl fld="2" item="10"/>
          <tpl fld="8" item="2"/>
          <tpl fld="6" item="1"/>
          <tpl fld="7" item="7"/>
        </tpls>
      </n>
      <n v="15241.16" in="0">
        <tpls c="4">
          <tpl fld="2" item="10"/>
          <tpl fld="8" item="2"/>
          <tpl fld="6" item="1"/>
          <tpl fld="7" item="12"/>
        </tpls>
      </n>
      <n v="142.59" in="0">
        <tpls c="4">
          <tpl fld="2" item="10"/>
          <tpl fld="8" item="2"/>
          <tpl fld="6" item="1"/>
          <tpl fld="7" item="17"/>
        </tpls>
      </n>
      <n v="8489.5400000000009" in="0">
        <tpls c="4">
          <tpl fld="2" item="10"/>
          <tpl fld="8" item="2"/>
          <tpl fld="6" item="2"/>
          <tpl fld="7" item="29"/>
        </tpls>
      </n>
      <m in="0">
        <tpls c="4">
          <tpl fld="2" item="10"/>
          <tpl fld="8" item="2"/>
          <tpl fld="6" item="2"/>
          <tpl fld="7" item="3"/>
        </tpls>
      </m>
      <n v="6587.03" in="0">
        <tpls c="4">
          <tpl fld="2" item="10"/>
          <tpl fld="8" item="2"/>
          <tpl fld="6" item="2"/>
          <tpl fld="7" item="8"/>
        </tpls>
      </n>
      <n v="5124.42" in="0">
        <tpls c="4">
          <tpl fld="2" item="10"/>
          <tpl fld="8" item="2"/>
          <tpl fld="6" item="2"/>
          <tpl fld="7" item="15"/>
        </tpls>
      </n>
      <n v="5572.75" in="0">
        <tpls c="4">
          <tpl fld="2" item="10"/>
          <tpl fld="8" item="2"/>
          <tpl fld="6" item="2"/>
          <tpl fld="7" item="28"/>
        </tpls>
      </n>
      <n v="10229.59" in="0">
        <tpls c="4">
          <tpl fld="2" item="10"/>
          <tpl fld="8" item="2"/>
          <tpl fld="6" item="2"/>
          <tpl fld="7" item="30"/>
        </tpls>
      </n>
      <n v="14056.77" in="0">
        <tpls c="4">
          <tpl fld="2" item="10"/>
          <tpl fld="8" item="2"/>
          <tpl fld="6" item="3"/>
          <tpl fld="7" item="4"/>
        </tpls>
      </n>
      <n v="10413.129999999999" in="0">
        <tpls c="4">
          <tpl fld="2" item="10"/>
          <tpl fld="8" item="2"/>
          <tpl fld="6" item="3"/>
          <tpl fld="7" item="9"/>
        </tpls>
      </n>
      <n v="11570.32" in="0">
        <tpls c="4">
          <tpl fld="2" item="10"/>
          <tpl fld="8" item="2"/>
          <tpl fld="6" item="3"/>
          <tpl fld="7" item="15"/>
        </tpls>
      </n>
      <n v="12651.26" in="0">
        <tpls c="4">
          <tpl fld="2" item="10"/>
          <tpl fld="8" item="2"/>
          <tpl fld="6" item="3"/>
          <tpl fld="7" item="22"/>
        </tpls>
      </n>
      <n v="17038.150000000001" in="0">
        <tpls c="4">
          <tpl fld="2" item="10"/>
          <tpl fld="8" item="2"/>
          <tpl fld="6" item="4"/>
          <tpl fld="7" item="26"/>
        </tpls>
      </n>
      <m in="0">
        <tpls c="4">
          <tpl fld="2" item="10"/>
          <tpl fld="8" item="2"/>
          <tpl fld="6" item="4"/>
          <tpl fld="7" item="5"/>
        </tpls>
      </m>
      <n v="259.91000000000003" in="0">
        <tpls c="4">
          <tpl fld="2" item="10"/>
          <tpl fld="8" item="2"/>
          <tpl fld="6" item="4"/>
          <tpl fld="7" item="11"/>
        </tpls>
      </n>
      <n v="11326.77" in="0">
        <tpls c="4">
          <tpl fld="2" item="10"/>
          <tpl fld="8" item="2"/>
          <tpl fld="6" item="4"/>
          <tpl fld="7" item="17"/>
        </tpls>
      </n>
      <n v="12082.59" in="0">
        <tpls c="4">
          <tpl fld="2" item="10"/>
          <tpl fld="8" item="2"/>
          <tpl fld="6" item="4"/>
          <tpl fld="7" item="22"/>
        </tpls>
      </n>
      <n v="11195.16" in="0">
        <tpls c="4">
          <tpl fld="2" item="10"/>
          <tpl fld="8" item="2"/>
          <tpl fld="6" item="5"/>
          <tpl fld="7" item="26"/>
        </tpls>
      </n>
      <n v="7980.65" in="0">
        <tpls c="4">
          <tpl fld="2" item="10"/>
          <tpl fld="8" item="2"/>
          <tpl fld="6" item="5"/>
          <tpl fld="7" item="6"/>
        </tpls>
      </n>
      <n v="11634.68" in="0">
        <tpls c="4">
          <tpl fld="2" item="10"/>
          <tpl fld="8" item="2"/>
          <tpl fld="6" item="5"/>
          <tpl fld="7" item="13"/>
        </tpls>
      </n>
      <n v="7806.29" in="0">
        <tpls c="4">
          <tpl fld="2" item="10"/>
          <tpl fld="8" item="2"/>
          <tpl fld="6" item="5"/>
          <tpl fld="7" item="23"/>
        </tpls>
      </n>
      <n v="7859.86" in="0">
        <tpls c="4">
          <tpl fld="2" item="10"/>
          <tpl fld="8" item="2"/>
          <tpl fld="6" item="6"/>
          <tpl fld="7" item="5"/>
        </tpls>
      </n>
      <n v="12017.76" in="0">
        <tpls c="4">
          <tpl fld="2" item="10"/>
          <tpl fld="8" item="2"/>
          <tpl fld="6" item="6"/>
          <tpl fld="7" item="15"/>
        </tpls>
      </n>
      <n v="17394.150000000001" in="0">
        <tpls c="4">
          <tpl fld="2" item="10"/>
          <tpl fld="8" item="2"/>
          <tpl fld="6" item="6"/>
          <tpl fld="7" item="24"/>
        </tpls>
      </n>
      <n v="13311.04" in="0">
        <tpls c="4">
          <tpl fld="2" item="10"/>
          <tpl fld="8" item="2"/>
          <tpl fld="6" item="7"/>
          <tpl fld="7" item="8"/>
        </tpls>
      </n>
      <n v="7287.74" in="0">
        <tpls c="4">
          <tpl fld="2" item="10"/>
          <tpl fld="8" item="2"/>
          <tpl fld="6" item="8"/>
          <tpl fld="7" item="29"/>
        </tpls>
      </n>
      <n v="11466.48" in="0">
        <tpls c="4">
          <tpl fld="2" item="10"/>
          <tpl fld="8" item="2"/>
          <tpl fld="6" item="8"/>
          <tpl fld="7" item="16"/>
        </tpls>
      </n>
      <n v="7712.47" in="0">
        <tpls c="4">
          <tpl fld="2" item="10"/>
          <tpl fld="8" item="2"/>
          <tpl fld="6" item="9"/>
          <tpl fld="7" item="5"/>
        </tpls>
      </n>
      <n v="12541.22" in="0">
        <tpls c="4">
          <tpl fld="2" item="10"/>
          <tpl fld="8" item="2"/>
          <tpl fld="6" item="9"/>
          <tpl fld="7" item="23"/>
        </tpls>
      </n>
      <n v="13064.71" in="0">
        <tpls c="4">
          <tpl fld="2" item="10"/>
          <tpl fld="8" item="2"/>
          <tpl fld="6" item="10"/>
          <tpl fld="7" item="13"/>
        </tpls>
      </n>
      <n v="5612.22" in="0">
        <tpls c="4">
          <tpl fld="2" item="10"/>
          <tpl fld="8" item="2"/>
          <tpl fld="6" item="11"/>
          <tpl fld="7" item="4"/>
        </tpls>
      </n>
      <n v="336.88" in="0">
        <tpls c="4">
          <tpl fld="2" item="10"/>
          <tpl fld="8" item="2"/>
          <tpl fld="6" item="11"/>
          <tpl fld="7" item="20"/>
        </tpls>
      </n>
      <n v="4418.0600000000004" in="0">
        <tpls c="4">
          <tpl fld="2" item="10"/>
          <tpl fld="8" item="3"/>
          <tpl fld="6" item="0"/>
          <tpl fld="7" item="10"/>
        </tpls>
      </n>
      <n v="6447.57" in="0">
        <tpls c="4">
          <tpl fld="2" item="10"/>
          <tpl fld="8" item="3"/>
          <tpl fld="6" item="1"/>
          <tpl fld="7" item="0"/>
        </tpls>
      </n>
      <n v="4679.4799999999996" in="0">
        <tpls c="4">
          <tpl fld="2" item="10"/>
          <tpl fld="8" item="3"/>
          <tpl fld="6" item="1"/>
          <tpl fld="7" item="16"/>
        </tpls>
      </n>
      <n v="2891.34" in="0">
        <tpls c="4">
          <tpl fld="2" item="10"/>
          <tpl fld="8" item="3"/>
          <tpl fld="6" item="2"/>
          <tpl fld="7" item="14"/>
        </tpls>
      </n>
      <n v="5770.16" in="0">
        <tpls c="4">
          <tpl fld="2" item="10"/>
          <tpl fld="8" item="3"/>
          <tpl fld="6" item="3"/>
          <tpl fld="7" item="21"/>
        </tpls>
      </n>
      <n v="5748.81" in="0">
        <tpls c="4">
          <tpl fld="2" item="10"/>
          <tpl fld="8" item="3"/>
          <tpl fld="6" item="5"/>
          <tpl fld="7" item="0"/>
        </tpls>
      </n>
      <n v="4608.1000000000004" in="0">
        <tpls c="4">
          <tpl fld="2" item="10"/>
          <tpl fld="8" item="3"/>
          <tpl fld="6" item="6"/>
          <tpl fld="7" item="8"/>
        </tpls>
      </n>
      <m in="0">
        <tpls c="4">
          <tpl fld="2" item="10"/>
          <tpl fld="8" item="3"/>
          <tpl fld="6" item="7"/>
          <tpl fld="7" item="17"/>
        </tpls>
      </m>
      <n v="4697.97" in="0">
        <tpls c="4">
          <tpl fld="2" item="10"/>
          <tpl fld="8" item="3"/>
          <tpl fld="6" item="8"/>
          <tpl fld="7" item="23"/>
        </tpls>
      </n>
      <n v="6877.78" in="0">
        <tpls c="4">
          <tpl fld="2" item="10"/>
          <tpl fld="8" item="3"/>
          <tpl fld="6" item="10"/>
          <tpl fld="7" item="2"/>
        </tpls>
      </n>
      <n v="2845.65" in="0">
        <tpls c="4">
          <tpl fld="2" item="10"/>
          <tpl fld="8" item="3"/>
          <tpl fld="6" item="11"/>
          <tpl fld="7" item="10"/>
        </tpls>
      </n>
      <n v="4740.68" in="0">
        <tpls c="4">
          <tpl fld="2" item="10"/>
          <tpl fld="8" item="4"/>
          <tpl fld="6" item="0"/>
          <tpl fld="7" item="17"/>
        </tpls>
      </n>
      <n v="3583.46" in="0">
        <tpls c="4">
          <tpl fld="2" item="10"/>
          <tpl fld="8" item="4"/>
          <tpl fld="6" item="2"/>
          <tpl fld="7" item="29"/>
        </tpls>
      </n>
      <n v="7180.19" in="0">
        <tpls c="4">
          <tpl fld="2" item="10"/>
          <tpl fld="8" item="4"/>
          <tpl fld="6" item="3"/>
          <tpl fld="7" item="4"/>
        </tpls>
      </n>
      <n v="5543.75" in="0">
        <tpls c="4">
          <tpl fld="2" item="10"/>
          <tpl fld="8" item="4"/>
          <tpl fld="6" item="5"/>
          <tpl fld="7" item="26"/>
        </tpls>
      </n>
      <n v="5089.6000000000004" in="0">
        <tpls c="4">
          <tpl fld="2" item="10"/>
          <tpl fld="8" item="4"/>
          <tpl fld="6" item="7"/>
          <tpl fld="7" item="19"/>
        </tpls>
      </n>
      <m in="0">
        <tpls c="4">
          <tpl fld="2" item="10"/>
          <tpl fld="8" item="4"/>
          <tpl fld="6" item="11"/>
          <tpl fld="7" item="8"/>
        </tpls>
      </m>
      <n v="6439.18" in="0">
        <tpls c="4">
          <tpl fld="2" item="10"/>
          <tpl fld="8" item="5"/>
          <tpl fld="6" item="4"/>
          <tpl fld="7" item="9"/>
        </tpls>
      </n>
      <m in="0">
        <tpls c="4">
          <tpl fld="2" item="10"/>
          <tpl fld="8" item="5"/>
          <tpl fld="6" item="9"/>
          <tpl fld="7" item="12"/>
        </tpls>
      </m>
      <n v="6878.38" in="0">
        <tpls c="4">
          <tpl fld="2" item="10"/>
          <tpl fld="8" item="0"/>
          <tpl fld="6" item="3"/>
          <tpl fld="7" item="17"/>
        </tpls>
      </n>
      <n v="3548.86" in="0">
        <tpls c="4">
          <tpl fld="2" item="10"/>
          <tpl fld="8" item="0"/>
          <tpl fld="6" item="3"/>
          <tpl fld="7" item="22"/>
        </tpls>
      </n>
      <m in="0">
        <tpls c="4">
          <tpl fld="2" item="10"/>
          <tpl fld="8" item="0"/>
          <tpl fld="6" item="4"/>
          <tpl fld="7" item="29"/>
        </tpls>
      </m>
      <n v="5431.22" in="0">
        <tpls c="4">
          <tpl fld="2" item="10"/>
          <tpl fld="8" item="0"/>
          <tpl fld="6" item="4"/>
          <tpl fld="7" item="3"/>
        </tpls>
      </n>
      <n v="3226.24" in="0">
        <tpls c="4">
          <tpl fld="2" item="10"/>
          <tpl fld="8" item="0"/>
          <tpl fld="6" item="4"/>
          <tpl fld="7" item="27"/>
        </tpls>
      </n>
      <m in="0">
        <tpls c="4">
          <tpl fld="2" item="10"/>
          <tpl fld="8" item="0"/>
          <tpl fld="6" item="4"/>
          <tpl fld="7" item="11"/>
        </tpls>
      </m>
      <n v="7496.42" in="0">
        <tpls c="4">
          <tpl fld="2" item="10"/>
          <tpl fld="8" item="0"/>
          <tpl fld="6" item="4"/>
          <tpl fld="7" item="16"/>
        </tpls>
      </n>
      <n v="4095.86" in="0">
        <tpls c="4">
          <tpl fld="2" item="10"/>
          <tpl fld="8" item="0"/>
          <tpl fld="6" item="4"/>
          <tpl fld="7" item="28"/>
        </tpls>
      </n>
      <m in="0">
        <tpls c="4">
          <tpl fld="2" item="10"/>
          <tpl fld="8" item="0"/>
          <tpl fld="6" item="4"/>
          <tpl fld="7" item="24"/>
        </tpls>
      </m>
      <n v="4986.34" in="0">
        <tpls c="4">
          <tpl fld="2" item="10"/>
          <tpl fld="8" item="0"/>
          <tpl fld="6" item="5"/>
          <tpl fld="7" item="26"/>
        </tpls>
      </n>
      <n v="4235.95" in="0">
        <tpls c="4">
          <tpl fld="2" item="10"/>
          <tpl fld="8" item="0"/>
          <tpl fld="6" item="5"/>
          <tpl fld="7" item="5"/>
        </tpls>
      </n>
      <m in="0">
        <tpls c="4">
          <tpl fld="2" item="10"/>
          <tpl fld="8" item="0"/>
          <tpl fld="6" item="5"/>
          <tpl fld="7" item="8"/>
        </tpls>
      </m>
      <n v="6000.14" in="0">
        <tpls c="4">
          <tpl fld="2" item="10"/>
          <tpl fld="8" item="0"/>
          <tpl fld="6" item="5"/>
          <tpl fld="7" item="13"/>
        </tpls>
      </n>
      <n v="3584.13" in="0">
        <tpls c="4">
          <tpl fld="2" item="10"/>
          <tpl fld="8" item="0"/>
          <tpl fld="6" item="5"/>
          <tpl fld="7" item="19"/>
        </tpls>
      </n>
      <n v="3719.8" in="0">
        <tpls c="4">
          <tpl fld="2" item="10"/>
          <tpl fld="8" item="0"/>
          <tpl fld="6" item="5"/>
          <tpl fld="7" item="23"/>
        </tpls>
      </n>
      <n v="6110.64" in="0">
        <tpls c="4">
          <tpl fld="2" item="10"/>
          <tpl fld="8" item="0"/>
          <tpl fld="6" item="6"/>
          <tpl fld="7" item="0"/>
        </tpls>
      </n>
      <n v="3284.31" in="0">
        <tpls c="4">
          <tpl fld="2" item="10"/>
          <tpl fld="8" item="0"/>
          <tpl fld="6" item="6"/>
          <tpl fld="7" item="5"/>
        </tpls>
      </n>
      <n v="5028.8999999999996" in="0">
        <tpls c="4">
          <tpl fld="2" item="10"/>
          <tpl fld="8" item="0"/>
          <tpl fld="6" item="6"/>
          <tpl fld="7" item="9"/>
        </tpls>
      </n>
      <n v="2378.71" in="0">
        <tpls c="4">
          <tpl fld="2" item="10"/>
          <tpl fld="8" item="0"/>
          <tpl fld="6" item="6"/>
          <tpl fld="7" item="15"/>
        </tpls>
      </n>
      <n v="3805.16" in="0">
        <tpls c="4">
          <tpl fld="2" item="10"/>
          <tpl fld="8" item="0"/>
          <tpl fld="6" item="6"/>
          <tpl fld="7" item="19"/>
        </tpls>
      </n>
      <n v="3353.76" in="0">
        <tpls c="4">
          <tpl fld="2" item="10"/>
          <tpl fld="8" item="0"/>
          <tpl fld="6" item="6"/>
          <tpl fld="7" item="24"/>
        </tpls>
      </n>
      <n v="3919.92" in="0">
        <tpls c="4">
          <tpl fld="2" item="10"/>
          <tpl fld="8" item="0"/>
          <tpl fld="6" item="7"/>
          <tpl fld="7" item="26"/>
        </tpls>
      </n>
      <m in="0">
        <tpls c="4">
          <tpl fld="2" item="10"/>
          <tpl fld="8" item="0"/>
          <tpl fld="6" item="7"/>
          <tpl fld="7" item="4"/>
        </tpls>
      </m>
      <n v="8221" in="0">
        <tpls c="4">
          <tpl fld="2" item="10"/>
          <tpl fld="8" item="0"/>
          <tpl fld="6" item="7"/>
          <tpl fld="7" item="8"/>
        </tpls>
      </n>
      <n v="3961.98" in="0">
        <tpls c="4">
          <tpl fld="2" item="10"/>
          <tpl fld="8" item="0"/>
          <tpl fld="6" item="7"/>
          <tpl fld="7" item="14"/>
        </tpls>
      </n>
      <n v="2354.36" in="0">
        <tpls c="4">
          <tpl fld="2" item="10"/>
          <tpl fld="8" item="0"/>
          <tpl fld="6" item="7"/>
          <tpl fld="7" item="19"/>
        </tpls>
      </n>
      <n v="6716.23" in="0">
        <tpls c="4">
          <tpl fld="2" item="10"/>
          <tpl fld="8" item="0"/>
          <tpl fld="6" item="7"/>
          <tpl fld="7" item="22"/>
        </tpls>
      </n>
      <n v="2446.79" in="0">
        <tpls c="4">
          <tpl fld="2" item="10"/>
          <tpl fld="8" item="0"/>
          <tpl fld="6" item="8"/>
          <tpl fld="7" item="26"/>
        </tpls>
      </n>
      <n v="7895.08" in="0">
        <tpls c="4">
          <tpl fld="2" item="10"/>
          <tpl fld="8" item="0"/>
          <tpl fld="6" item="8"/>
          <tpl fld="7" item="6"/>
        </tpls>
      </n>
      <n v="2135.84" in="0">
        <tpls c="4">
          <tpl fld="2" item="10"/>
          <tpl fld="8" item="0"/>
          <tpl fld="6" item="8"/>
          <tpl fld="7" item="12"/>
        </tpls>
      </n>
      <n v="4863.88" in="0">
        <tpls c="4">
          <tpl fld="2" item="10"/>
          <tpl fld="8" item="0"/>
          <tpl fld="6" item="8"/>
          <tpl fld="7" item="18"/>
        </tpls>
      </n>
      <n v="6905.73" in="0">
        <tpls c="4">
          <tpl fld="2" item="10"/>
          <tpl fld="8" item="0"/>
          <tpl fld="6" item="8"/>
          <tpl fld="7" item="23"/>
        </tpls>
      </n>
      <n v="4990.29" in="0">
        <tpls c="4">
          <tpl fld="2" item="10"/>
          <tpl fld="8" item="0"/>
          <tpl fld="6" item="9"/>
          <tpl fld="7" item="1"/>
        </tpls>
      </n>
      <n v="4837.8500000000004" in="0">
        <tpls c="4">
          <tpl fld="2" item="10"/>
          <tpl fld="8" item="0"/>
          <tpl fld="6" item="9"/>
          <tpl fld="7" item="8"/>
        </tpls>
      </n>
      <n v="4127.17" in="0">
        <tpls c="4">
          <tpl fld="2" item="10"/>
          <tpl fld="8" item="0"/>
          <tpl fld="6" item="9"/>
          <tpl fld="7" item="14"/>
        </tpls>
      </n>
      <n v="566.71" in="0">
        <tpls c="4">
          <tpl fld="2" item="10"/>
          <tpl fld="8" item="0"/>
          <tpl fld="6" item="9"/>
          <tpl fld="7" item="19"/>
        </tpls>
      </n>
      <n v="1534.99" in="0">
        <tpls c="4">
          <tpl fld="2" item="10"/>
          <tpl fld="8" item="0"/>
          <tpl fld="6" item="9"/>
          <tpl fld="7" item="25"/>
        </tpls>
      </n>
      <n v="3976.99" in="0">
        <tpls c="4">
          <tpl fld="2" item="10"/>
          <tpl fld="8" item="0"/>
          <tpl fld="6" item="10"/>
          <tpl fld="7" item="2"/>
        </tpls>
      </n>
      <n v="3564.4" in="0">
        <tpls c="4">
          <tpl fld="2" item="10"/>
          <tpl fld="8" item="0"/>
          <tpl fld="6" item="10"/>
          <tpl fld="7" item="8"/>
        </tpls>
      </n>
      <n v="2947.98" in="0">
        <tpls c="4">
          <tpl fld="2" item="10"/>
          <tpl fld="8" item="0"/>
          <tpl fld="6" item="10"/>
          <tpl fld="7" item="15"/>
        </tpls>
      </n>
      <m in="0">
        <tpls c="4">
          <tpl fld="2" item="10"/>
          <tpl fld="8" item="0"/>
          <tpl fld="6" item="10"/>
          <tpl fld="7" item="28"/>
        </tpls>
      </m>
      <n v="6133.59" in="0">
        <tpls c="4">
          <tpl fld="2" item="10"/>
          <tpl fld="8" item="0"/>
          <tpl fld="6" item="11"/>
          <tpl fld="7" item="29"/>
        </tpls>
      </n>
      <n v="8008.34" in="0">
        <tpls c="4">
          <tpl fld="2" item="10"/>
          <tpl fld="8" item="0"/>
          <tpl fld="6" item="11"/>
          <tpl fld="7" item="6"/>
        </tpls>
      </n>
      <n v="6987.34" in="0">
        <tpls c="4">
          <tpl fld="2" item="10"/>
          <tpl fld="8" item="0"/>
          <tpl fld="6" item="11"/>
          <tpl fld="7" item="10"/>
        </tpls>
      </n>
      <n v="3202.28" in="0">
        <tpls c="4">
          <tpl fld="2" item="10"/>
          <tpl fld="8" item="0"/>
          <tpl fld="6" item="11"/>
          <tpl fld="7" item="16"/>
        </tpls>
      </n>
      <n v="4849.62" in="0">
        <tpls c="4">
          <tpl fld="2" item="10"/>
          <tpl fld="8" item="0"/>
          <tpl fld="6" item="11"/>
          <tpl fld="7" item="23"/>
        </tpls>
      </n>
      <n v="138.09" in="0">
        <tpls c="4">
          <tpl fld="2" item="10"/>
          <tpl fld="8" item="1"/>
          <tpl fld="6" item="0"/>
          <tpl fld="7" item="1"/>
        </tpls>
      </n>
      <n v="6967.96" in="0">
        <tpls c="4">
          <tpl fld="2" item="10"/>
          <tpl fld="8" item="1"/>
          <tpl fld="6" item="0"/>
          <tpl fld="7" item="6"/>
        </tpls>
      </n>
      <n v="7155.97" in="0">
        <tpls c="4">
          <tpl fld="2" item="10"/>
          <tpl fld="8" item="1"/>
          <tpl fld="6" item="0"/>
          <tpl fld="7" item="12"/>
        </tpls>
      </n>
      <n v="4402.83" in="0">
        <tpls c="4">
          <tpl fld="2" item="10"/>
          <tpl fld="8" item="1"/>
          <tpl fld="6" item="0"/>
          <tpl fld="7" item="17"/>
        </tpls>
      </n>
      <n v="6594.83" in="0">
        <tpls c="4">
          <tpl fld="2" item="10"/>
          <tpl fld="8" item="1"/>
          <tpl fld="6" item="0"/>
          <tpl fld="7" item="22"/>
        </tpls>
      </n>
      <n v="16913.240000000002" in="0">
        <tpls c="4">
          <tpl fld="2" item="10"/>
          <tpl fld="8" item="1"/>
          <tpl fld="6" item="1"/>
          <tpl fld="7" item="1"/>
        </tpls>
      </n>
      <n v="15649.66" in="0">
        <tpls c="4">
          <tpl fld="2" item="10"/>
          <tpl fld="8" item="1"/>
          <tpl fld="6" item="1"/>
          <tpl fld="7" item="7"/>
        </tpls>
      </n>
      <n v="13019.3" in="0">
        <tpls c="4">
          <tpl fld="2" item="10"/>
          <tpl fld="8" item="1"/>
          <tpl fld="6" item="1"/>
          <tpl fld="7" item="12"/>
        </tpls>
      </n>
      <n v="17394.53" in="0">
        <tpls c="4">
          <tpl fld="2" item="10"/>
          <tpl fld="8" item="1"/>
          <tpl fld="6" item="1"/>
          <tpl fld="7" item="19"/>
        </tpls>
      </n>
      <n v="5224.95" in="0">
        <tpls c="4">
          <tpl fld="2" item="10"/>
          <tpl fld="8" item="1"/>
          <tpl fld="6" item="2"/>
          <tpl fld="7" item="29"/>
        </tpls>
      </n>
      <n v="119.64" in="0">
        <tpls c="4">
          <tpl fld="2" item="10"/>
          <tpl fld="8" item="1"/>
          <tpl fld="6" item="2"/>
          <tpl fld="7" item="3"/>
        </tpls>
      </n>
      <m in="0">
        <tpls c="4">
          <tpl fld="2" item="10"/>
          <tpl fld="8" item="1"/>
          <tpl fld="6" item="2"/>
          <tpl fld="7" item="9"/>
        </tpls>
      </m>
      <n v="4083.22" in="0">
        <tpls c="4">
          <tpl fld="2" item="10"/>
          <tpl fld="8" item="1"/>
          <tpl fld="6" item="2"/>
          <tpl fld="7" item="15"/>
        </tpls>
      </n>
      <n v="5616.07" in="0">
        <tpls c="4">
          <tpl fld="2" item="10"/>
          <tpl fld="8" item="1"/>
          <tpl fld="6" item="2"/>
          <tpl fld="7" item="28"/>
        </tpls>
      </n>
      <n v="7862.92" in="0">
        <tpls c="4">
          <tpl fld="2" item="10"/>
          <tpl fld="8" item="1"/>
          <tpl fld="6" item="3"/>
          <tpl fld="7" item="29"/>
        </tpls>
      </n>
      <n v="8815.2199999999993" in="0">
        <tpls c="4">
          <tpl fld="2" item="10"/>
          <tpl fld="8" item="1"/>
          <tpl fld="6" item="3"/>
          <tpl fld="7" item="4"/>
        </tpls>
      </n>
      <n v="7345.3" in="0">
        <tpls c="4">
          <tpl fld="2" item="10"/>
          <tpl fld="8" item="1"/>
          <tpl fld="6" item="3"/>
          <tpl fld="7" item="9"/>
        </tpls>
      </n>
      <n v="9462.99" in="0">
        <tpls c="4">
          <tpl fld="2" item="10"/>
          <tpl fld="8" item="1"/>
          <tpl fld="6" item="3"/>
          <tpl fld="7" item="16"/>
        </tpls>
      </n>
      <n v="10616.87" in="0">
        <tpls c="4">
          <tpl fld="2" item="10"/>
          <tpl fld="8" item="1"/>
          <tpl fld="6" item="3"/>
          <tpl fld="7" item="22"/>
        </tpls>
      </n>
      <n v="11805.46" in="0">
        <tpls c="4">
          <tpl fld="2" item="10"/>
          <tpl fld="8" item="1"/>
          <tpl fld="6" item="4"/>
          <tpl fld="7" item="26"/>
        </tpls>
      </n>
      <n v="12509" in="0">
        <tpls c="4">
          <tpl fld="2" item="10"/>
          <tpl fld="8" item="1"/>
          <tpl fld="6" item="4"/>
          <tpl fld="7" item="7"/>
        </tpls>
      </n>
      <n v="703.81" in="0">
        <tpls c="4">
          <tpl fld="2" item="10"/>
          <tpl fld="8" item="1"/>
          <tpl fld="6" item="4"/>
          <tpl fld="7" item="11"/>
        </tpls>
      </n>
      <n v="11746.07" in="0">
        <tpls c="4">
          <tpl fld="2" item="10"/>
          <tpl fld="8" item="1"/>
          <tpl fld="6" item="4"/>
          <tpl fld="7" item="17"/>
        </tpls>
      </n>
      <n v="8511.25" in="0">
        <tpls c="4">
          <tpl fld="2" item="10"/>
          <tpl fld="8" item="1"/>
          <tpl fld="6" item="4"/>
          <tpl fld="7" item="23"/>
        </tpls>
      </n>
      <n v="8552.7099999999991" in="0">
        <tpls c="4">
          <tpl fld="2" item="10"/>
          <tpl fld="8" item="1"/>
          <tpl fld="6" item="5"/>
          <tpl fld="7" item="26"/>
        </tpls>
      </n>
      <n v="8653.3700000000008" in="0">
        <tpls c="4">
          <tpl fld="2" item="10"/>
          <tpl fld="8" item="1"/>
          <tpl fld="6" item="5"/>
          <tpl fld="7" item="6"/>
        </tpls>
      </n>
      <n v="10461.34" in="0">
        <tpls c="4">
          <tpl fld="2" item="10"/>
          <tpl fld="8" item="1"/>
          <tpl fld="6" item="5"/>
          <tpl fld="7" item="12"/>
        </tpls>
      </n>
      <n v="6405.82" in="0">
        <tpls c="4">
          <tpl fld="2" item="10"/>
          <tpl fld="8" item="1"/>
          <tpl fld="6" item="5"/>
          <tpl fld="7" item="19"/>
        </tpls>
      </n>
      <n v="4435.76" in="0">
        <tpls c="4">
          <tpl fld="2" item="10"/>
          <tpl fld="8" item="1"/>
          <tpl fld="6" item="5"/>
          <tpl fld="7" item="24"/>
        </tpls>
      </n>
      <n v="4918.6099999999997" in="0">
        <tpls c="4">
          <tpl fld="2" item="10"/>
          <tpl fld="8" item="1"/>
          <tpl fld="6" item="6"/>
          <tpl fld="7" item="4"/>
        </tpls>
      </n>
      <n v="5924.35" in="0">
        <tpls c="4">
          <tpl fld="2" item="10"/>
          <tpl fld="8" item="1"/>
          <tpl fld="6" item="6"/>
          <tpl fld="7" item="9"/>
        </tpls>
      </n>
      <n v="14023.01" in="0">
        <tpls c="4">
          <tpl fld="2" item="10"/>
          <tpl fld="8" item="1"/>
          <tpl fld="6" item="6"/>
          <tpl fld="7" item="16"/>
        </tpls>
      </n>
      <n v="16502.28" in="0">
        <tpls c="4">
          <tpl fld="2" item="10"/>
          <tpl fld="8" item="1"/>
          <tpl fld="6" item="6"/>
          <tpl fld="7" item="23"/>
        </tpls>
      </n>
      <n v="17672.919999999998" in="0">
        <tpls c="4">
          <tpl fld="2" item="10"/>
          <tpl fld="8" item="1"/>
          <tpl fld="6" item="7"/>
          <tpl fld="7" item="26"/>
        </tpls>
      </n>
      <n v="17534.63" in="0">
        <tpls c="4">
          <tpl fld="2" item="10"/>
          <tpl fld="8" item="1"/>
          <tpl fld="6" item="7"/>
          <tpl fld="7" item="6"/>
        </tpls>
      </n>
      <n v="5823.76" in="0">
        <tpls c="4">
          <tpl fld="2" item="10"/>
          <tpl fld="8" item="1"/>
          <tpl fld="6" item="7"/>
          <tpl fld="7" item="13"/>
        </tpls>
      </n>
      <n v="4886.8599999999997" in="0">
        <tpls c="4">
          <tpl fld="2" item="10"/>
          <tpl fld="8" item="1"/>
          <tpl fld="6" item="7"/>
          <tpl fld="7" item="19"/>
        </tpls>
      </n>
      <n v="92.9" in="0">
        <tpls c="4">
          <tpl fld="2" item="10"/>
          <tpl fld="8" item="1"/>
          <tpl fld="6" item="7"/>
          <tpl fld="7" item="23"/>
        </tpls>
      </n>
      <m in="0">
        <tpls c="4">
          <tpl fld="2" item="10"/>
          <tpl fld="8" item="1"/>
          <tpl fld="6" item="8"/>
          <tpl fld="7" item="1"/>
        </tpls>
      </m>
      <n v="5620.16" in="0">
        <tpls c="4">
          <tpl fld="2" item="10"/>
          <tpl fld="8" item="1"/>
          <tpl fld="6" item="8"/>
          <tpl fld="7" item="7"/>
        </tpls>
      </n>
      <n v="7412.75" in="0">
        <tpls c="4">
          <tpl fld="2" item="10"/>
          <tpl fld="8" item="1"/>
          <tpl fld="6" item="8"/>
          <tpl fld="7" item="13"/>
        </tpls>
      </n>
      <n v="8094.65" in="0">
        <tpls c="4">
          <tpl fld="2" item="10"/>
          <tpl fld="8" item="1"/>
          <tpl fld="6" item="8"/>
          <tpl fld="7" item="19"/>
        </tpls>
      </n>
      <n v="9638.41" in="0">
        <tpls c="4">
          <tpl fld="2" item="10"/>
          <tpl fld="8" item="1"/>
          <tpl fld="6" item="8"/>
          <tpl fld="7" item="24"/>
        </tpls>
      </n>
      <n v="10772.97" in="0">
        <tpls c="4">
          <tpl fld="2" item="10"/>
          <tpl fld="8" item="1"/>
          <tpl fld="6" item="9"/>
          <tpl fld="7" item="2"/>
        </tpls>
      </n>
      <n v="11534.61" in="0">
        <tpls c="4">
          <tpl fld="2" item="10"/>
          <tpl fld="8" item="1"/>
          <tpl fld="6" item="9"/>
          <tpl fld="7" item="9"/>
        </tpls>
      </n>
      <n v="11320.87" in="0">
        <tpls c="4">
          <tpl fld="2" item="10"/>
          <tpl fld="8" item="1"/>
          <tpl fld="6" item="9"/>
          <tpl fld="7" item="15"/>
        </tpls>
      </n>
      <n v="12126.71" in="0">
        <tpls c="4">
          <tpl fld="2" item="10"/>
          <tpl fld="8" item="1"/>
          <tpl fld="6" item="9"/>
          <tpl fld="7" item="28"/>
        </tpls>
      </n>
      <n v="12156.39" in="0">
        <tpls c="4">
          <tpl fld="2" item="10"/>
          <tpl fld="8" item="1"/>
          <tpl fld="6" item="10"/>
          <tpl fld="7" item="29"/>
        </tpls>
      </n>
      <n v="8647.44" in="0">
        <tpls c="4">
          <tpl fld="2" item="10"/>
          <tpl fld="8" item="1"/>
          <tpl fld="6" item="10"/>
          <tpl fld="7" item="5"/>
        </tpls>
      </n>
      <n v="813.3" in="0">
        <tpls c="4">
          <tpl fld="2" item="10"/>
          <tpl fld="8" item="1"/>
          <tpl fld="6" item="10"/>
          <tpl fld="7" item="9"/>
        </tpls>
      </n>
      <n v="1601.28" in="0">
        <tpls c="4">
          <tpl fld="2" item="10"/>
          <tpl fld="8" item="1"/>
          <tpl fld="6" item="10"/>
          <tpl fld="7" item="16"/>
        </tpls>
      </n>
      <n v="1189.8" in="0">
        <tpls c="4">
          <tpl fld="2" item="10"/>
          <tpl fld="8" item="1"/>
          <tpl fld="6" item="10"/>
          <tpl fld="7" item="21"/>
        </tpls>
      </n>
      <n v="9744.44" in="0">
        <tpls c="4">
          <tpl fld="2" item="10"/>
          <tpl fld="8" item="1"/>
          <tpl fld="6" item="11"/>
          <tpl fld="7" item="0"/>
        </tpls>
      </n>
      <n v="3350.24" in="0">
        <tpls c="4">
          <tpl fld="2" item="10"/>
          <tpl fld="8" item="1"/>
          <tpl fld="6" item="11"/>
          <tpl fld="7" item="7"/>
        </tpls>
      </n>
      <n v="3974.54" in="0">
        <tpls c="4">
          <tpl fld="2" item="10"/>
          <tpl fld="8" item="1"/>
          <tpl fld="6" item="11"/>
          <tpl fld="7" item="11"/>
        </tpls>
      </n>
      <n v="2854.59" in="0">
        <tpls c="4">
          <tpl fld="2" item="10"/>
          <tpl fld="8" item="1"/>
          <tpl fld="6" item="11"/>
          <tpl fld="7" item="17"/>
        </tpls>
      </n>
      <n v="2942.12" in="0">
        <tpls c="4">
          <tpl fld="2" item="10"/>
          <tpl fld="8" item="1"/>
          <tpl fld="6" item="11"/>
          <tpl fld="7" item="24"/>
        </tpls>
      </n>
      <n v="6559.4" in="0">
        <tpls c="4">
          <tpl fld="2" item="10"/>
          <tpl fld="8" item="2"/>
          <tpl fld="6" item="0"/>
          <tpl fld="7" item="2"/>
        </tpls>
      </n>
      <n v="442.22" in="0">
        <tpls c="4">
          <tpl fld="2" item="10"/>
          <tpl fld="8" item="2"/>
          <tpl fld="6" item="0"/>
          <tpl fld="7" item="7"/>
        </tpls>
      </n>
      <m in="0">
        <tpls c="4">
          <tpl fld="2" item="10"/>
          <tpl fld="8" item="2"/>
          <tpl fld="6" item="0"/>
          <tpl fld="7" item="13"/>
        </tpls>
      </m>
      <n v="8092.27" in="0">
        <tpls c="4">
          <tpl fld="2" item="10"/>
          <tpl fld="8" item="2"/>
          <tpl fld="6" item="0"/>
          <tpl fld="7" item="18"/>
        </tpls>
      </n>
      <n v="8306.41" in="0">
        <tpls c="4">
          <tpl fld="2" item="10"/>
          <tpl fld="8" item="2"/>
          <tpl fld="6" item="0"/>
          <tpl fld="7" item="23"/>
        </tpls>
      </n>
      <n v="13177.27" in="0">
        <tpls c="4">
          <tpl fld="2" item="10"/>
          <tpl fld="8" item="2"/>
          <tpl fld="6" item="1"/>
          <tpl fld="7" item="2"/>
        </tpls>
      </n>
      <n v="16819.29" in="0">
        <tpls c="4">
          <tpl fld="2" item="10"/>
          <tpl fld="8" item="2"/>
          <tpl fld="6" item="1"/>
          <tpl fld="7" item="27"/>
        </tpls>
      </n>
      <n v="16457.21" in="0">
        <tpls c="4">
          <tpl fld="2" item="10"/>
          <tpl fld="8" item="2"/>
          <tpl fld="6" item="1"/>
          <tpl fld="7" item="13"/>
        </tpls>
      </n>
      <n v="18786.45" in="0">
        <tpls c="4">
          <tpl fld="2" item="10"/>
          <tpl fld="8" item="2"/>
          <tpl fld="6" item="1"/>
          <tpl fld="7" item="20"/>
        </tpls>
      </n>
      <n v="10006.290000000001" in="0">
        <tpls c="4">
          <tpl fld="2" item="10"/>
          <tpl fld="8" item="2"/>
          <tpl fld="6" item="2"/>
          <tpl fld="7" item="0"/>
        </tpls>
      </n>
      <n v="6441.94" in="0">
        <tpls c="4">
          <tpl fld="2" item="10"/>
          <tpl fld="8" item="2"/>
          <tpl fld="6" item="2"/>
          <tpl fld="7" item="5"/>
        </tpls>
      </n>
      <n v="6435.39" in="0">
        <tpls c="4">
          <tpl fld="2" item="10"/>
          <tpl fld="8" item="2"/>
          <tpl fld="6" item="2"/>
          <tpl fld="7" item="11"/>
        </tpls>
      </n>
      <n v="155.44" in="0">
        <tpls c="4">
          <tpl fld="2" item="10"/>
          <tpl fld="8" item="2"/>
          <tpl fld="6" item="2"/>
          <tpl fld="7" item="16"/>
        </tpls>
      </n>
      <n v="4921.74" in="0">
        <tpls c="4">
          <tpl fld="2" item="10"/>
          <tpl fld="8" item="2"/>
          <tpl fld="6" item="2"/>
          <tpl fld="7" item="21"/>
        </tpls>
      </n>
      <n v="9404.24" in="0">
        <tpls c="4">
          <tpl fld="2" item="10"/>
          <tpl fld="8" item="2"/>
          <tpl fld="6" item="3"/>
          <tpl fld="7" item="0"/>
        </tpls>
      </n>
      <n v="12209.04" in="0">
        <tpls c="4">
          <tpl fld="2" item="10"/>
          <tpl fld="8" item="2"/>
          <tpl fld="6" item="3"/>
          <tpl fld="7" item="5"/>
        </tpls>
      </n>
      <n v="8413.56" in="0">
        <tpls c="4">
          <tpl fld="2" item="10"/>
          <tpl fld="8" item="2"/>
          <tpl fld="6" item="3"/>
          <tpl fld="7" item="10"/>
        </tpls>
      </n>
      <n v="13451.17" in="0">
        <tpls c="4">
          <tpl fld="2" item="10"/>
          <tpl fld="8" item="2"/>
          <tpl fld="6" item="3"/>
          <tpl fld="7" item="17"/>
        </tpls>
      </n>
      <n v="10967.67" in="0">
        <tpls c="4">
          <tpl fld="2" item="10"/>
          <tpl fld="8" item="2"/>
          <tpl fld="6" item="3"/>
          <tpl fld="7" item="23"/>
        </tpls>
      </n>
      <n v="11589.02" in="0">
        <tpls c="4">
          <tpl fld="2" item="10"/>
          <tpl fld="8" item="2"/>
          <tpl fld="6" item="4"/>
          <tpl fld="7" item="1"/>
        </tpls>
      </n>
      <n v="13900.45" in="0">
        <tpls c="4">
          <tpl fld="2" item="10"/>
          <tpl fld="8" item="2"/>
          <tpl fld="6" item="4"/>
          <tpl fld="7" item="27"/>
        </tpls>
      </n>
      <n v="11354.65" in="0">
        <tpls c="4">
          <tpl fld="2" item="10"/>
          <tpl fld="8" item="2"/>
          <tpl fld="6" item="4"/>
          <tpl fld="7" item="13"/>
        </tpls>
      </n>
      <n v="181.01" in="0">
        <tpls c="4">
          <tpl fld="2" item="10"/>
          <tpl fld="8" item="2"/>
          <tpl fld="6" item="4"/>
          <tpl fld="7" item="18"/>
        </tpls>
      </n>
      <m in="0">
        <tpls c="4">
          <tpl fld="2" item="10"/>
          <tpl fld="8" item="2"/>
          <tpl fld="6" item="4"/>
          <tpl fld="7" item="24"/>
        </tpls>
      </m>
      <n v="10724.78" in="0">
        <tpls c="4">
          <tpl fld="2" item="10"/>
          <tpl fld="8" item="2"/>
          <tpl fld="6" item="5"/>
          <tpl fld="7" item="1"/>
        </tpls>
      </n>
      <n v="11000.09" in="0">
        <tpls c="4">
          <tpl fld="2" item="10"/>
          <tpl fld="8" item="2"/>
          <tpl fld="6" item="5"/>
          <tpl fld="7" item="7"/>
        </tpls>
      </n>
      <n v="9474.86" in="0">
        <tpls c="4">
          <tpl fld="2" item="10"/>
          <tpl fld="8" item="2"/>
          <tpl fld="6" item="5"/>
          <tpl fld="7" item="14"/>
        </tpls>
      </n>
      <n v="9486.2999999999993" in="0">
        <tpls c="4">
          <tpl fld="2" item="10"/>
          <tpl fld="8" item="2"/>
          <tpl fld="6" item="5"/>
          <tpl fld="7" item="24"/>
        </tpls>
      </n>
      <n v="6105.87" in="0">
        <tpls c="4">
          <tpl fld="2" item="10"/>
          <tpl fld="8" item="2"/>
          <tpl fld="6" item="6"/>
          <tpl fld="7" item="6"/>
        </tpls>
      </n>
      <n v="16020.13" in="0">
        <tpls c="4">
          <tpl fld="2" item="10"/>
          <tpl fld="8" item="2"/>
          <tpl fld="6" item="6"/>
          <tpl fld="7" item="16"/>
        </tpls>
      </n>
      <n v="10206.77" in="0">
        <tpls c="4">
          <tpl fld="2" item="10"/>
          <tpl fld="8" item="2"/>
          <tpl fld="6" item="6"/>
          <tpl fld="7" item="25"/>
        </tpls>
      </n>
      <n v="8375.69" in="0">
        <tpls c="4">
          <tpl fld="2" item="10"/>
          <tpl fld="8" item="2"/>
          <tpl fld="6" item="7"/>
          <tpl fld="7" item="14"/>
        </tpls>
      </n>
      <m in="0">
        <tpls c="4">
          <tpl fld="2" item="10"/>
          <tpl fld="8" item="2"/>
          <tpl fld="6" item="8"/>
          <tpl fld="7" item="3"/>
        </tpls>
      </m>
      <n v="7079.79" in="0">
        <tpls c="4">
          <tpl fld="2" item="10"/>
          <tpl fld="8" item="2"/>
          <tpl fld="6" item="8"/>
          <tpl fld="7" item="20"/>
        </tpls>
      </n>
      <n v="10836.7" in="0">
        <tpls c="4">
          <tpl fld="2" item="10"/>
          <tpl fld="8" item="2"/>
          <tpl fld="6" item="9"/>
          <tpl fld="7" item="10"/>
        </tpls>
      </n>
      <n v="12718.81" in="0">
        <tpls c="4">
          <tpl fld="2" item="10"/>
          <tpl fld="8" item="2"/>
          <tpl fld="6" item="10"/>
          <tpl fld="7" item="0"/>
        </tpls>
      </n>
      <n v="15646.08" in="0">
        <tpls c="4">
          <tpl fld="2" item="10"/>
          <tpl fld="8" item="2"/>
          <tpl fld="6" item="10"/>
          <tpl fld="7" item="18"/>
        </tpls>
      </n>
      <n v="126.38" in="0">
        <tpls c="4">
          <tpl fld="2" item="10"/>
          <tpl fld="8" item="2"/>
          <tpl fld="6" item="11"/>
          <tpl fld="7" item="27"/>
        </tpls>
      </n>
      <n v="3173.45" in="0">
        <tpls c="4">
          <tpl fld="2" item="10"/>
          <tpl fld="8" item="2"/>
          <tpl fld="6" item="11"/>
          <tpl fld="7" item="25"/>
        </tpls>
      </n>
      <m in="0">
        <tpls c="4">
          <tpl fld="2" item="10"/>
          <tpl fld="8" item="3"/>
          <tpl fld="6" item="0"/>
          <tpl fld="7" item="14"/>
        </tpls>
      </m>
      <n v="7671.66" in="0">
        <tpls c="4">
          <tpl fld="2" item="10"/>
          <tpl fld="8" item="3"/>
          <tpl fld="6" item="1"/>
          <tpl fld="7" item="3"/>
        </tpls>
      </n>
      <n v="6575.09" in="0">
        <tpls c="4">
          <tpl fld="2" item="10"/>
          <tpl fld="8" item="3"/>
          <tpl fld="6" item="1"/>
          <tpl fld="7" item="28"/>
        </tpls>
      </n>
      <n v="168.82" in="0">
        <tpls c="4">
          <tpl fld="2" item="10"/>
          <tpl fld="8" item="3"/>
          <tpl fld="6" item="2"/>
          <tpl fld="7" item="23"/>
        </tpls>
      </n>
      <n v="4989.34" in="0">
        <tpls c="4">
          <tpl fld="2" item="10"/>
          <tpl fld="8" item="3"/>
          <tpl fld="6" item="4"/>
          <tpl fld="7" item="2"/>
        </tpls>
      </n>
      <n v="3425.29" in="0">
        <tpls c="4">
          <tpl fld="2" item="10"/>
          <tpl fld="8" item="3"/>
          <tpl fld="6" item="5"/>
          <tpl fld="7" item="27"/>
        </tpls>
      </n>
      <n v="8678.35" in="0">
        <tpls c="4">
          <tpl fld="2" item="10"/>
          <tpl fld="8" item="3"/>
          <tpl fld="6" item="6"/>
          <tpl fld="7" item="18"/>
        </tpls>
      </n>
      <n v="4164.0200000000004" in="0">
        <tpls c="4">
          <tpl fld="2" item="10"/>
          <tpl fld="8" item="3"/>
          <tpl fld="6" item="7"/>
          <tpl fld="7" item="30"/>
        </tpls>
      </n>
      <n v="7074.09" in="0">
        <tpls c="4">
          <tpl fld="2" item="10"/>
          <tpl fld="8" item="3"/>
          <tpl fld="6" item="9"/>
          <tpl fld="7" item="4"/>
        </tpls>
      </n>
      <n v="5480.74" in="0">
        <tpls c="4">
          <tpl fld="2" item="10"/>
          <tpl fld="8" item="3"/>
          <tpl fld="6" item="10"/>
          <tpl fld="7" item="12"/>
        </tpls>
      </n>
      <n v="1349.44" in="0">
        <tpls c="4">
          <tpl fld="2" item="10"/>
          <tpl fld="8" item="3"/>
          <tpl fld="6" item="11"/>
          <tpl fld="7" item="19"/>
        </tpls>
      </n>
      <n v="3962.68" in="0">
        <tpls c="4">
          <tpl fld="2" item="10"/>
          <tpl fld="8" item="4"/>
          <tpl fld="6" item="0"/>
          <tpl fld="7" item="25"/>
        </tpls>
      </n>
      <n v="5468.8" in="0">
        <tpls c="4">
          <tpl fld="2" item="10"/>
          <tpl fld="8" item="4"/>
          <tpl fld="6" item="2"/>
          <tpl fld="7" item="7"/>
        </tpls>
      </n>
      <n v="2687.03" in="0">
        <tpls c="4">
          <tpl fld="2" item="10"/>
          <tpl fld="8" item="4"/>
          <tpl fld="6" item="3"/>
          <tpl fld="7" item="12"/>
        </tpls>
      </n>
      <n v="5619.88" in="0">
        <tpls c="4">
          <tpl fld="2" item="10"/>
          <tpl fld="8" item="4"/>
          <tpl fld="6" item="5"/>
          <tpl fld="7" item="19"/>
        </tpls>
      </n>
      <n v="3801.35" in="0">
        <tpls c="4">
          <tpl fld="2" item="10"/>
          <tpl fld="8" item="4"/>
          <tpl fld="6" item="8"/>
          <tpl fld="7" item="7"/>
        </tpls>
      </n>
      <n v="6156.53" in="0">
        <tpls c="4">
          <tpl fld="2" item="10"/>
          <tpl fld="8" item="5"/>
          <tpl fld="6" item="0"/>
          <tpl fld="7" item="15"/>
        </tpls>
      </n>
      <n v="5249.93" in="0">
        <tpls c="4">
          <tpl fld="2" item="10"/>
          <tpl fld="8" item="5"/>
          <tpl fld="6" item="5"/>
          <tpl fld="7" item="17"/>
        </tpls>
      </n>
      <n v="7848.32" in="0">
        <tpls c="4">
          <tpl fld="2" item="10"/>
          <tpl fld="8" item="5"/>
          <tpl fld="6" item="10"/>
          <tpl fld="7" item="20"/>
        </tpls>
      </n>
      <n v="18680.04" in="0">
        <tpls c="4">
          <tpl fld="2" item="10"/>
          <tpl fld="8" item="2"/>
          <tpl fld="6" item="7"/>
          <tpl fld="7" item="1"/>
        </tpls>
      </n>
      <n v="16656.97" in="0">
        <tpls c="4">
          <tpl fld="2" item="10"/>
          <tpl fld="8" item="2"/>
          <tpl fld="6" item="7"/>
          <tpl fld="7" item="6"/>
        </tpls>
      </n>
      <n v="13462.95" in="0">
        <tpls c="4">
          <tpl fld="2" item="10"/>
          <tpl fld="8" item="2"/>
          <tpl fld="6" item="7"/>
          <tpl fld="7" item="9"/>
        </tpls>
      </n>
      <n v="7083.26" in="0">
        <tpls c="4">
          <tpl fld="2" item="10"/>
          <tpl fld="8" item="2"/>
          <tpl fld="6" item="7"/>
          <tpl fld="7" item="15"/>
        </tpls>
      </n>
      <n v="6262.87" in="0">
        <tpls c="4">
          <tpl fld="2" item="10"/>
          <tpl fld="8" item="2"/>
          <tpl fld="6" item="7"/>
          <tpl fld="7" item="20"/>
        </tpls>
      </n>
      <m in="0">
        <tpls c="4">
          <tpl fld="2" item="10"/>
          <tpl fld="8" item="2"/>
          <tpl fld="6" item="7"/>
          <tpl fld="7" item="23"/>
        </tpls>
      </m>
      <n v="4798.49" in="0">
        <tpls c="4">
          <tpl fld="2" item="10"/>
          <tpl fld="8" item="2"/>
          <tpl fld="6" item="8"/>
          <tpl fld="7" item="0"/>
        </tpls>
      </n>
      <n v="7176.88" in="0">
        <tpls c="4">
          <tpl fld="2" item="10"/>
          <tpl fld="8" item="2"/>
          <tpl fld="6" item="8"/>
          <tpl fld="7" item="4"/>
        </tpls>
      </n>
      <n v="9763.26" in="0">
        <tpls c="4">
          <tpl fld="2" item="10"/>
          <tpl fld="8" item="2"/>
          <tpl fld="6" item="8"/>
          <tpl fld="7" item="9"/>
        </tpls>
      </n>
      <n v="10053.379999999999" in="0">
        <tpls c="4">
          <tpl fld="2" item="10"/>
          <tpl fld="8" item="2"/>
          <tpl fld="6" item="8"/>
          <tpl fld="7" item="13"/>
        </tpls>
      </n>
      <n v="10849.2" in="0">
        <tpls c="4">
          <tpl fld="2" item="10"/>
          <tpl fld="8" item="2"/>
          <tpl fld="6" item="8"/>
          <tpl fld="7" item="17"/>
        </tpls>
      </n>
      <n v="288.77999999999997" in="0">
        <tpls c="4">
          <tpl fld="2" item="10"/>
          <tpl fld="8" item="2"/>
          <tpl fld="6" item="8"/>
          <tpl fld="7" item="28"/>
        </tpls>
      </n>
      <n v="10337.790000000001" in="0">
        <tpls c="4">
          <tpl fld="2" item="10"/>
          <tpl fld="8" item="2"/>
          <tpl fld="6" item="8"/>
          <tpl fld="7" item="25"/>
        </tpls>
      </n>
      <n v="12636.71" in="0">
        <tpls c="4">
          <tpl fld="2" item="10"/>
          <tpl fld="8" item="2"/>
          <tpl fld="6" item="9"/>
          <tpl fld="7" item="2"/>
        </tpls>
      </n>
      <n v="8045.25" in="0">
        <tpls c="4">
          <tpl fld="2" item="10"/>
          <tpl fld="8" item="2"/>
          <tpl fld="6" item="9"/>
          <tpl fld="7" item="27"/>
        </tpls>
      </n>
      <n v="9892.6299999999992" in="0">
        <tpls c="4">
          <tpl fld="2" item="10"/>
          <tpl fld="8" item="2"/>
          <tpl fld="6" item="9"/>
          <tpl fld="7" item="11"/>
        </tpls>
      </n>
      <n v="14871.05" in="0">
        <tpls c="4">
          <tpl fld="2" item="10"/>
          <tpl fld="8" item="2"/>
          <tpl fld="6" item="9"/>
          <tpl fld="7" item="16"/>
        </tpls>
      </n>
      <n v="11088.96" in="0">
        <tpls c="4">
          <tpl fld="2" item="10"/>
          <tpl fld="8" item="2"/>
          <tpl fld="6" item="9"/>
          <tpl fld="7" item="28"/>
        </tpls>
      </n>
      <n v="10386.120000000001" in="0">
        <tpls c="4">
          <tpl fld="2" item="10"/>
          <tpl fld="8" item="2"/>
          <tpl fld="6" item="9"/>
          <tpl fld="7" item="24"/>
        </tpls>
      </n>
      <n v="14814.03" in="0">
        <tpls c="4">
          <tpl fld="2" item="10"/>
          <tpl fld="8" item="2"/>
          <tpl fld="6" item="10"/>
          <tpl fld="7" item="26"/>
        </tpls>
      </n>
      <n v="11589.82" in="0">
        <tpls c="4">
          <tpl fld="2" item="10"/>
          <tpl fld="8" item="2"/>
          <tpl fld="6" item="10"/>
          <tpl fld="7" item="6"/>
        </tpls>
      </n>
      <n v="395.08" in="0">
        <tpls c="4">
          <tpl fld="2" item="10"/>
          <tpl fld="8" item="2"/>
          <tpl fld="6" item="10"/>
          <tpl fld="7" item="9"/>
        </tpls>
      </n>
      <n v="13008.17" in="0">
        <tpls c="4">
          <tpl fld="2" item="10"/>
          <tpl fld="8" item="2"/>
          <tpl fld="6" item="10"/>
          <tpl fld="7" item="14"/>
        </tpls>
      </n>
      <n v="15888.5" in="0">
        <tpls c="4">
          <tpl fld="2" item="10"/>
          <tpl fld="8" item="2"/>
          <tpl fld="6" item="10"/>
          <tpl fld="7" item="19"/>
        </tpls>
      </n>
      <m in="0">
        <tpls c="4">
          <tpl fld="2" item="10"/>
          <tpl fld="8" item="2"/>
          <tpl fld="6" item="10"/>
          <tpl fld="7" item="22"/>
        </tpls>
      </m>
      <n v="11462.23" in="0">
        <tpls c="4">
          <tpl fld="2" item="10"/>
          <tpl fld="8" item="2"/>
          <tpl fld="6" item="11"/>
          <tpl fld="7" item="0"/>
        </tpls>
      </n>
      <n v="7437.8" in="0">
        <tpls c="4">
          <tpl fld="2" item="10"/>
          <tpl fld="8" item="2"/>
          <tpl fld="6" item="11"/>
          <tpl fld="7" item="5"/>
        </tpls>
      </n>
      <n v="145.02000000000001" in="0">
        <tpls c="4">
          <tpl fld="2" item="10"/>
          <tpl fld="8" item="2"/>
          <tpl fld="6" item="11"/>
          <tpl fld="7" item="8"/>
        </tpls>
      </n>
      <n v="6686.53" in="0">
        <tpls c="4">
          <tpl fld="2" item="10"/>
          <tpl fld="8" item="2"/>
          <tpl fld="6" item="11"/>
          <tpl fld="7" item="12"/>
        </tpls>
      </n>
      <n v="5556.14" in="0">
        <tpls c="4">
          <tpl fld="2" item="10"/>
          <tpl fld="8" item="2"/>
          <tpl fld="6" item="11"/>
          <tpl fld="7" item="17"/>
        </tpls>
      </n>
      <n v="3262.68" in="0">
        <tpls c="4">
          <tpl fld="2" item="10"/>
          <tpl fld="8" item="2"/>
          <tpl fld="6" item="11"/>
          <tpl fld="7" item="22"/>
        </tpls>
      </n>
      <n v="1128.6300000000001" in="0">
        <tpls c="4">
          <tpl fld="2" item="10"/>
          <tpl fld="8" item="2"/>
          <tpl fld="6" item="11"/>
          <tpl fld="7" item="30"/>
        </tpls>
      </n>
      <n v="3893.58" in="0">
        <tpls c="4">
          <tpl fld="2" item="10"/>
          <tpl fld="8" item="3"/>
          <tpl fld="6" item="0"/>
          <tpl fld="7" item="3"/>
        </tpls>
      </n>
      <n v="124.3" in="0">
        <tpls c="4">
          <tpl fld="2" item="10"/>
          <tpl fld="8" item="3"/>
          <tpl fld="6" item="0"/>
          <tpl fld="7" item="7"/>
        </tpls>
      </n>
      <n v="2806.85" in="0">
        <tpls c="4">
          <tpl fld="2" item="10"/>
          <tpl fld="8" item="3"/>
          <tpl fld="6" item="0"/>
          <tpl fld="7" item="11"/>
        </tpls>
      </n>
      <n v="2473.9899999999998" in="0">
        <tpls c="4">
          <tpl fld="2" item="10"/>
          <tpl fld="8" item="3"/>
          <tpl fld="6" item="0"/>
          <tpl fld="7" item="15"/>
        </tpls>
      </n>
      <n v="2402.54" in="0">
        <tpls c="4">
          <tpl fld="2" item="10"/>
          <tpl fld="8" item="3"/>
          <tpl fld="6" item="0"/>
          <tpl fld="7" item="19"/>
        </tpls>
      </n>
      <n v="3184.32" in="0">
        <tpls c="4">
          <tpl fld="2" item="10"/>
          <tpl fld="8" item="3"/>
          <tpl fld="6" item="0"/>
          <tpl fld="7" item="23"/>
        </tpls>
      </n>
      <n v="6357.72" in="0">
        <tpls c="4">
          <tpl fld="2" item="10"/>
          <tpl fld="8" item="3"/>
          <tpl fld="6" item="1"/>
          <tpl fld="7" item="26"/>
        </tpls>
      </n>
      <m in="0">
        <tpls c="4">
          <tpl fld="2" item="10"/>
          <tpl fld="8" item="3"/>
          <tpl fld="6" item="1"/>
          <tpl fld="7" item="4"/>
        </tpls>
      </m>
      <n v="6750.03" in="0">
        <tpls c="4">
          <tpl fld="2" item="10"/>
          <tpl fld="8" item="3"/>
          <tpl fld="6" item="1"/>
          <tpl fld="7" item="8"/>
        </tpls>
      </n>
      <n v="10266.23" in="0">
        <tpls c="4">
          <tpl fld="2" item="10"/>
          <tpl fld="8" item="3"/>
          <tpl fld="6" item="1"/>
          <tpl fld="7" item="13"/>
        </tpls>
      </n>
      <m in="0">
        <tpls c="4">
          <tpl fld="2" item="10"/>
          <tpl fld="8" item="3"/>
          <tpl fld="6" item="1"/>
          <tpl fld="7" item="17"/>
        </tpls>
      </m>
      <n v="7890.75" in="0">
        <tpls c="4">
          <tpl fld="2" item="10"/>
          <tpl fld="8" item="3"/>
          <tpl fld="6" item="1"/>
          <tpl fld="7" item="21"/>
        </tpls>
      </n>
      <n v="3680.37" in="0">
        <tpls c="4">
          <tpl fld="2" item="10"/>
          <tpl fld="8" item="3"/>
          <tpl fld="6" item="2"/>
          <tpl fld="7" item="26"/>
        </tpls>
      </n>
      <n v="2601.25" in="0">
        <tpls c="4">
          <tpl fld="2" item="10"/>
          <tpl fld="8" item="3"/>
          <tpl fld="6" item="2"/>
          <tpl fld="7" item="7"/>
        </tpls>
      </n>
      <n v="3946.96" in="0">
        <tpls c="4">
          <tpl fld="2" item="10"/>
          <tpl fld="8" item="3"/>
          <tpl fld="6" item="2"/>
          <tpl fld="7" item="15"/>
        </tpls>
      </n>
      <n v="4287.93" in="0">
        <tpls c="4">
          <tpl fld="2" item="10"/>
          <tpl fld="8" item="3"/>
          <tpl fld="6" item="2"/>
          <tpl fld="7" item="24"/>
        </tpls>
      </n>
      <n v="4143.8" in="0">
        <tpls c="4">
          <tpl fld="2" item="10"/>
          <tpl fld="8" item="3"/>
          <tpl fld="6" item="3"/>
          <tpl fld="7" item="4"/>
        </tpls>
      </n>
      <n v="4277.49" in="0">
        <tpls c="4">
          <tpl fld="2" item="10"/>
          <tpl fld="8" item="3"/>
          <tpl fld="6" item="3"/>
          <tpl fld="7" item="12"/>
        </tpls>
      </n>
      <n v="6616.69" in="0">
        <tpls c="4">
          <tpl fld="2" item="10"/>
          <tpl fld="8" item="3"/>
          <tpl fld="6" item="3"/>
          <tpl fld="7" item="22"/>
        </tpls>
      </n>
      <n v="6083.09" in="0">
        <tpls c="4">
          <tpl fld="2" item="10"/>
          <tpl fld="8" item="3"/>
          <tpl fld="6" item="4"/>
          <tpl fld="7" item="3"/>
        </tpls>
      </n>
      <n v="253.47" in="0">
        <tpls c="4">
          <tpl fld="2" item="10"/>
          <tpl fld="8" item="3"/>
          <tpl fld="6" item="4"/>
          <tpl fld="7" item="11"/>
        </tpls>
      </n>
      <n v="3970.26" in="0">
        <tpls c="4">
          <tpl fld="2" item="10"/>
          <tpl fld="8" item="3"/>
          <tpl fld="6" item="4"/>
          <tpl fld="7" item="28"/>
        </tpls>
      </n>
      <n v="6616.71" in="0">
        <tpls c="4">
          <tpl fld="2" item="10"/>
          <tpl fld="8" item="3"/>
          <tpl fld="6" item="5"/>
          <tpl fld="7" item="26"/>
        </tpls>
      </n>
      <m in="0">
        <tpls c="4">
          <tpl fld="2" item="10"/>
          <tpl fld="8" item="3"/>
          <tpl fld="6" item="5"/>
          <tpl fld="7" item="8"/>
        </tpls>
      </m>
      <n v="3610.58" in="0">
        <tpls c="4">
          <tpl fld="2" item="10"/>
          <tpl fld="8" item="3"/>
          <tpl fld="6" item="5"/>
          <tpl fld="7" item="19"/>
        </tpls>
      </n>
      <n v="3870.45" in="0">
        <tpls c="4">
          <tpl fld="2" item="10"/>
          <tpl fld="8" item="3"/>
          <tpl fld="6" item="6"/>
          <tpl fld="7" item="0"/>
        </tpls>
      </n>
      <n v="4645.05" in="0">
        <tpls c="4">
          <tpl fld="2" item="10"/>
          <tpl fld="8" item="3"/>
          <tpl fld="6" item="6"/>
          <tpl fld="7" item="9"/>
        </tpls>
      </n>
      <n v="5713.98" in="0">
        <tpls c="4">
          <tpl fld="2" item="10"/>
          <tpl fld="8" item="3"/>
          <tpl fld="6" item="6"/>
          <tpl fld="7" item="19"/>
        </tpls>
      </n>
      <n v="7604.35" in="0">
        <tpls c="4">
          <tpl fld="2" item="10"/>
          <tpl fld="8" item="3"/>
          <tpl fld="6" item="7"/>
          <tpl fld="7" item="26"/>
        </tpls>
      </n>
      <n v="6759.16" in="0">
        <tpls c="4">
          <tpl fld="2" item="10"/>
          <tpl fld="8" item="3"/>
          <tpl fld="6" item="7"/>
          <tpl fld="7" item="8"/>
        </tpls>
      </n>
      <n v="3526.97" in="0">
        <tpls c="4">
          <tpl fld="2" item="10"/>
          <tpl fld="8" item="3"/>
          <tpl fld="6" item="7"/>
          <tpl fld="7" item="19"/>
        </tpls>
      </n>
      <n v="2404.58" in="0">
        <tpls c="4">
          <tpl fld="2" item="10"/>
          <tpl fld="8" item="3"/>
          <tpl fld="6" item="8"/>
          <tpl fld="7" item="29"/>
        </tpls>
      </n>
      <n v="3553.51" in="0">
        <tpls c="4">
          <tpl fld="2" item="10"/>
          <tpl fld="8" item="3"/>
          <tpl fld="6" item="8"/>
          <tpl fld="7" item="7"/>
        </tpls>
      </n>
      <n v="6357.48" in="0">
        <tpls c="4">
          <tpl fld="2" item="10"/>
          <tpl fld="8" item="3"/>
          <tpl fld="6" item="8"/>
          <tpl fld="7" item="16"/>
        </tpls>
      </n>
      <n v="1983.94" in="0">
        <tpls c="4">
          <tpl fld="2" item="10"/>
          <tpl fld="8" item="3"/>
          <tpl fld="6" item="8"/>
          <tpl fld="7" item="24"/>
        </tpls>
      </n>
      <n v="4923.8599999999997" in="0">
        <tpls c="4">
          <tpl fld="2" item="10"/>
          <tpl fld="8" item="3"/>
          <tpl fld="6" item="9"/>
          <tpl fld="7" item="5"/>
        </tpls>
      </n>
      <n v="5961.81" in="0">
        <tpls c="4">
          <tpl fld="2" item="10"/>
          <tpl fld="8" item="3"/>
          <tpl fld="6" item="9"/>
          <tpl fld="7" item="15"/>
        </tpls>
      </n>
      <n v="5742.82" in="0">
        <tpls c="4">
          <tpl fld="2" item="10"/>
          <tpl fld="8" item="3"/>
          <tpl fld="6" item="9"/>
          <tpl fld="7" item="23"/>
        </tpls>
      </n>
      <n v="2910.29" in="0">
        <tpls c="4">
          <tpl fld="2" item="10"/>
          <tpl fld="8" item="3"/>
          <tpl fld="6" item="10"/>
          <tpl fld="7" item="5"/>
        </tpls>
      </n>
      <n v="6996.4" in="0">
        <tpls c="4">
          <tpl fld="2" item="10"/>
          <tpl fld="8" item="3"/>
          <tpl fld="6" item="10"/>
          <tpl fld="7" item="13"/>
        </tpls>
      </n>
      <n v="177.5" in="0">
        <tpls c="4">
          <tpl fld="2" item="10"/>
          <tpl fld="8" item="3"/>
          <tpl fld="6" item="10"/>
          <tpl fld="7" item="21"/>
        </tpls>
      </n>
      <n v="3283.89" in="0">
        <tpls c="4">
          <tpl fld="2" item="10"/>
          <tpl fld="8" item="3"/>
          <tpl fld="6" item="11"/>
          <tpl fld="7" item="4"/>
        </tpls>
      </n>
      <n v="3593.88" in="0">
        <tpls c="4">
          <tpl fld="2" item="10"/>
          <tpl fld="8" item="3"/>
          <tpl fld="6" item="11"/>
          <tpl fld="7" item="11"/>
        </tpls>
      </n>
      <m in="0">
        <tpls c="4">
          <tpl fld="2" item="10"/>
          <tpl fld="8" item="3"/>
          <tpl fld="6" item="11"/>
          <tpl fld="7" item="20"/>
        </tpls>
      </m>
      <n v="4220.9799999999996" in="0">
        <tpls c="4">
          <tpl fld="2" item="10"/>
          <tpl fld="8" item="4"/>
          <tpl fld="6" item="0"/>
          <tpl fld="7" item="2"/>
        </tpls>
      </n>
      <n v="5905.25" in="0">
        <tpls c="4">
          <tpl fld="2" item="10"/>
          <tpl fld="8" item="4"/>
          <tpl fld="6" item="0"/>
          <tpl fld="7" item="10"/>
        </tpls>
      </n>
      <n v="2494.41" in="0">
        <tpls c="4">
          <tpl fld="2" item="10"/>
          <tpl fld="8" item="4"/>
          <tpl fld="6" item="0"/>
          <tpl fld="7" item="18"/>
        </tpls>
      </n>
      <n v="3077" in="0">
        <tpls c="4">
          <tpl fld="2" item="10"/>
          <tpl fld="8" item="4"/>
          <tpl fld="6" item="1"/>
          <tpl fld="7" item="0"/>
        </tpls>
      </n>
      <n v="5923.66" in="0">
        <tpls c="4">
          <tpl fld="2" item="10"/>
          <tpl fld="8" item="4"/>
          <tpl fld="6" item="1"/>
          <tpl fld="7" item="27"/>
        </tpls>
      </n>
      <n v="3530.63" in="0">
        <tpls c="4">
          <tpl fld="2" item="10"/>
          <tpl fld="8" item="4"/>
          <tpl fld="6" item="1"/>
          <tpl fld="7" item="16"/>
        </tpls>
      </n>
      <n v="3602.5" in="0">
        <tpls c="4">
          <tpl fld="2" item="10"/>
          <tpl fld="8" item="4"/>
          <tpl fld="6" item="2"/>
          <tpl fld="7" item="0"/>
        </tpls>
      </n>
      <n v="6037.11" in="0">
        <tpls c="4">
          <tpl fld="2" item="10"/>
          <tpl fld="8" item="4"/>
          <tpl fld="6" item="2"/>
          <tpl fld="7" item="27"/>
        </tpls>
      </n>
      <m in="0">
        <tpls c="4">
          <tpl fld="2" item="10"/>
          <tpl fld="8" item="4"/>
          <tpl fld="6" item="2"/>
          <tpl fld="7" item="16"/>
        </tpls>
      </m>
      <n v="4430.26" in="0">
        <tpls c="4">
          <tpl fld="2" item="10"/>
          <tpl fld="8" item="4"/>
          <tpl fld="6" item="2"/>
          <tpl fld="7" item="25"/>
        </tpls>
      </n>
      <n v="6107.27" in="0">
        <tpls c="4">
          <tpl fld="2" item="10"/>
          <tpl fld="8" item="4"/>
          <tpl fld="6" item="3"/>
          <tpl fld="7" item="5"/>
        </tpls>
      </n>
      <m in="0">
        <tpls c="4">
          <tpl fld="2" item="10"/>
          <tpl fld="8" item="4"/>
          <tpl fld="6" item="3"/>
          <tpl fld="7" item="13"/>
        </tpls>
      </m>
      <n v="5251.55" in="0">
        <tpls c="4">
          <tpl fld="2" item="10"/>
          <tpl fld="8" item="4"/>
          <tpl fld="6" item="3"/>
          <tpl fld="7" item="23"/>
        </tpls>
      </n>
      <n v="5379.64" in="0">
        <tpls c="4">
          <tpl fld="2" item="10"/>
          <tpl fld="8" item="4"/>
          <tpl fld="6" item="4"/>
          <tpl fld="7" item="13"/>
        </tpls>
      </n>
      <n v="5020.76" in="0">
        <tpls c="4">
          <tpl fld="2" item="10"/>
          <tpl fld="8" item="4"/>
          <tpl fld="6" item="5"/>
          <tpl fld="7" item="1"/>
        </tpls>
      </n>
      <n v="5923.65" in="0">
        <tpls c="4">
          <tpl fld="2" item="10"/>
          <tpl fld="8" item="4"/>
          <tpl fld="6" item="5"/>
          <tpl fld="7" item="20"/>
        </tpls>
      </n>
      <n v="4559.46" in="0">
        <tpls c="4">
          <tpl fld="2" item="10"/>
          <tpl fld="8" item="4"/>
          <tpl fld="6" item="6"/>
          <tpl fld="7" item="10"/>
        </tpls>
      </n>
      <n v="3937.61" in="0">
        <tpls c="4">
          <tpl fld="2" item="10"/>
          <tpl fld="8" item="4"/>
          <tpl fld="6" item="7"/>
          <tpl fld="7" item="1"/>
        </tpls>
      </n>
      <n v="4357.62" in="0">
        <tpls c="4">
          <tpl fld="2" item="10"/>
          <tpl fld="8" item="4"/>
          <tpl fld="6" item="7"/>
          <tpl fld="7" item="20"/>
        </tpls>
      </n>
      <n v="3427.1" in="0">
        <tpls c="4">
          <tpl fld="2" item="10"/>
          <tpl fld="8" item="4"/>
          <tpl fld="6" item="8"/>
          <tpl fld="7" item="9"/>
        </tpls>
      </n>
      <n v="4047.55" in="0">
        <tpls c="4">
          <tpl fld="2" item="10"/>
          <tpl fld="8" item="4"/>
          <tpl fld="6" item="8"/>
          <tpl fld="7" item="25"/>
        </tpls>
      </n>
      <n v="5834.26" in="0">
        <tpls c="4">
          <tpl fld="2" item="10"/>
          <tpl fld="8" item="4"/>
          <tpl fld="6" item="10"/>
          <tpl fld="7" item="6"/>
        </tpls>
      </n>
      <n v="3832.45" in="0">
        <tpls c="4">
          <tpl fld="2" item="10"/>
          <tpl fld="8" item="4"/>
          <tpl fld="6" item="11"/>
          <tpl fld="7" item="12"/>
        </tpls>
      </n>
      <n v="7033.23" in="0">
        <tpls c="4">
          <tpl fld="2" item="10"/>
          <tpl fld="8" item="5"/>
          <tpl fld="6" item="0"/>
          <tpl fld="7" item="19"/>
        </tpls>
      </n>
      <n v="11101.59" in="0">
        <tpls c="4">
          <tpl fld="2" item="10"/>
          <tpl fld="8" item="5"/>
          <tpl fld="6" item="2"/>
          <tpl fld="7" item="26"/>
        </tpls>
      </n>
      <n v="5062.2299999999996" in="0">
        <tpls c="4">
          <tpl fld="2" item="10"/>
          <tpl fld="8" item="5"/>
          <tpl fld="6" item="3"/>
          <tpl fld="7" item="6"/>
        </tpls>
      </n>
      <n v="11230.1" in="0">
        <tpls c="4">
          <tpl fld="2" item="10"/>
          <tpl fld="8" item="5"/>
          <tpl fld="6" item="4"/>
          <tpl fld="7" item="14"/>
        </tpls>
      </n>
      <n v="6381.57" in="0">
        <tpls c="4">
          <tpl fld="2" item="10"/>
          <tpl fld="8" item="5"/>
          <tpl fld="6" item="5"/>
          <tpl fld="7" item="28"/>
        </tpls>
      </n>
      <n v="7481.34" in="0">
        <tpls c="4">
          <tpl fld="2" item="10"/>
          <tpl fld="8" item="5"/>
          <tpl fld="6" item="7"/>
          <tpl fld="7" item="2"/>
        </tpls>
      </n>
      <n v="12122.56" in="0">
        <tpls c="4">
          <tpl fld="2" item="10"/>
          <tpl fld="8" item="5"/>
          <tpl fld="6" item="8"/>
          <tpl fld="7" item="10"/>
        </tpls>
      </n>
      <n v="9845.24" in="0">
        <tpls c="4">
          <tpl fld="2" item="10"/>
          <tpl fld="8" item="5"/>
          <tpl fld="6" item="9"/>
          <tpl fld="7" item="17"/>
        </tpls>
      </n>
      <n v="8645.51" in="0">
        <tpls c="4">
          <tpl fld="2" item="10"/>
          <tpl fld="8" item="5"/>
          <tpl fld="6" item="10"/>
          <tpl fld="7" item="24"/>
        </tpls>
      </n>
      <n v="13668.06" in="0">
        <tpls c="4">
          <tpl fld="2" item="10"/>
          <tpl fld="8" item="2"/>
          <tpl fld="6" item="5"/>
          <tpl fld="7" item="11"/>
        </tpls>
      </n>
      <n v="6345.55" in="0">
        <tpls c="4">
          <tpl fld="2" item="10"/>
          <tpl fld="8" item="2"/>
          <tpl fld="6" item="5"/>
          <tpl fld="7" item="17"/>
        </tpls>
      </n>
      <n v="5259.04" in="0">
        <tpls c="4">
          <tpl fld="2" item="10"/>
          <tpl fld="8" item="2"/>
          <tpl fld="6" item="5"/>
          <tpl fld="7" item="28"/>
        </tpls>
      </n>
      <n v="6519.02" in="0">
        <tpls c="4">
          <tpl fld="2" item="10"/>
          <tpl fld="8" item="2"/>
          <tpl fld="6" item="5"/>
          <tpl fld="7" item="25"/>
        </tpls>
      </n>
      <n v="6559.81" in="0">
        <tpls c="4">
          <tpl fld="2" item="10"/>
          <tpl fld="8" item="2"/>
          <tpl fld="6" item="6"/>
          <tpl fld="7" item="3"/>
        </tpls>
      </n>
      <n v="279.75" in="0">
        <tpls c="4">
          <tpl fld="2" item="10"/>
          <tpl fld="8" item="2"/>
          <tpl fld="6" item="6"/>
          <tpl fld="7" item="7"/>
        </tpls>
      </n>
      <n v="9651.06" in="0">
        <tpls c="4">
          <tpl fld="2" item="10"/>
          <tpl fld="8" item="2"/>
          <tpl fld="6" item="6"/>
          <tpl fld="7" item="11"/>
        </tpls>
      </n>
      <n v="16628.14" in="0">
        <tpls c="4">
          <tpl fld="2" item="10"/>
          <tpl fld="8" item="2"/>
          <tpl fld="6" item="6"/>
          <tpl fld="7" item="17"/>
        </tpls>
      </n>
      <n v="16337.79" in="0">
        <tpls c="4">
          <tpl fld="2" item="10"/>
          <tpl fld="8" item="2"/>
          <tpl fld="6" item="6"/>
          <tpl fld="7" item="22"/>
        </tpls>
      </n>
      <n v="145.02000000000001" in="0">
        <tpls c="4">
          <tpl fld="2" item="10"/>
          <tpl fld="8" item="2"/>
          <tpl fld="6" item="6"/>
          <tpl fld="7" item="30"/>
        </tpls>
      </n>
      <n v="14919.94" in="0">
        <tpls c="4">
          <tpl fld="2" item="10"/>
          <tpl fld="8" item="2"/>
          <tpl fld="6" item="7"/>
          <tpl fld="7" item="2"/>
        </tpls>
      </n>
      <n v="20581.34" in="0">
        <tpls c="4">
          <tpl fld="2" item="10"/>
          <tpl fld="8" item="2"/>
          <tpl fld="6" item="7"/>
          <tpl fld="7" item="7"/>
        </tpls>
      </n>
      <n v="6278.67" in="0">
        <tpls c="4">
          <tpl fld="2" item="10"/>
          <tpl fld="8" item="2"/>
          <tpl fld="6" item="7"/>
          <tpl fld="7" item="12"/>
        </tpls>
      </n>
      <n v="4810.6499999999996" in="0">
        <tpls c="4">
          <tpl fld="2" item="10"/>
          <tpl fld="8" item="2"/>
          <tpl fld="6" item="7"/>
          <tpl fld="7" item="16"/>
        </tpls>
      </n>
      <n v="6106" in="0">
        <tpls c="4">
          <tpl fld="2" item="10"/>
          <tpl fld="8" item="2"/>
          <tpl fld="6" item="7"/>
          <tpl fld="7" item="28"/>
        </tpls>
      </n>
      <n v="5749.64" in="0">
        <tpls c="4">
          <tpl fld="2" item="10"/>
          <tpl fld="8" item="2"/>
          <tpl fld="6" item="7"/>
          <tpl fld="7" item="25"/>
        </tpls>
      </n>
      <n v="4316.6099999999997" in="0">
        <tpls c="4">
          <tpl fld="2" item="10"/>
          <tpl fld="8" item="2"/>
          <tpl fld="6" item="8"/>
          <tpl fld="7" item="26"/>
        </tpls>
      </n>
      <n v="8371.6299999999992" in="0">
        <tpls c="4">
          <tpl fld="2" item="10"/>
          <tpl fld="8" item="2"/>
          <tpl fld="6" item="8"/>
          <tpl fld="7" item="5"/>
        </tpls>
      </n>
      <n v="15245.42" in="0">
        <tpls c="4">
          <tpl fld="2" item="10"/>
          <tpl fld="8" item="2"/>
          <tpl fld="6" item="8"/>
          <tpl fld="7" item="10"/>
        </tpls>
      </n>
      <m in="0">
        <tpls c="4">
          <tpl fld="2" item="10"/>
          <tpl fld="8" item="2"/>
          <tpl fld="6" item="8"/>
          <tpl fld="7" item="14"/>
        </tpls>
      </m>
      <n v="13406.38" in="0">
        <tpls c="4">
          <tpl fld="2" item="10"/>
          <tpl fld="8" item="2"/>
          <tpl fld="6" item="8"/>
          <tpl fld="7" item="18"/>
        </tpls>
      </n>
      <n v="8929.08" in="0">
        <tpls c="4">
          <tpl fld="2" item="10"/>
          <tpl fld="8" item="2"/>
          <tpl fld="6" item="8"/>
          <tpl fld="7" item="22"/>
        </tpls>
      </n>
      <n v="10021.19" in="0">
        <tpls c="4">
          <tpl fld="2" item="10"/>
          <tpl fld="8" item="2"/>
          <tpl fld="6" item="9"/>
          <tpl fld="7" item="29"/>
        </tpls>
      </n>
      <n v="15703.71" in="0">
        <tpls c="4">
          <tpl fld="2" item="10"/>
          <tpl fld="8" item="2"/>
          <tpl fld="6" item="9"/>
          <tpl fld="7" item="3"/>
        </tpls>
      </n>
      <n v="11796.12" in="0">
        <tpls c="4">
          <tpl fld="2" item="10"/>
          <tpl fld="8" item="2"/>
          <tpl fld="6" item="9"/>
          <tpl fld="7" item="8"/>
        </tpls>
      </n>
      <n v="537.82000000000005" in="0">
        <tpls c="4">
          <tpl fld="2" item="10"/>
          <tpl fld="8" item="2"/>
          <tpl fld="6" item="9"/>
          <tpl fld="7" item="12"/>
        </tpls>
      </n>
      <n v="13974.63" in="0">
        <tpls c="4">
          <tpl fld="2" item="10"/>
          <tpl fld="8" item="2"/>
          <tpl fld="6" item="9"/>
          <tpl fld="7" item="17"/>
        </tpls>
      </n>
      <n v="13382.47" in="0">
        <tpls c="4">
          <tpl fld="2" item="10"/>
          <tpl fld="8" item="2"/>
          <tpl fld="6" item="9"/>
          <tpl fld="7" item="21"/>
        </tpls>
      </n>
      <n v="2156.7399999999998" in="0">
        <tpls c="4">
          <tpl fld="2" item="10"/>
          <tpl fld="8" item="2"/>
          <tpl fld="6" item="9"/>
          <tpl fld="7" item="25"/>
        </tpls>
      </n>
      <n v="12285.99" in="0">
        <tpls c="4">
          <tpl fld="2" item="10"/>
          <tpl fld="8" item="2"/>
          <tpl fld="6" item="10"/>
          <tpl fld="7" item="1"/>
        </tpls>
      </n>
      <n v="13463.32" in="0">
        <tpls c="4">
          <tpl fld="2" item="10"/>
          <tpl fld="8" item="2"/>
          <tpl fld="6" item="10"/>
          <tpl fld="7" item="7"/>
        </tpls>
      </n>
      <n v="8893.73" in="0">
        <tpls c="4">
          <tpl fld="2" item="10"/>
          <tpl fld="8" item="2"/>
          <tpl fld="6" item="10"/>
          <tpl fld="7" item="11"/>
        </tpls>
      </n>
      <n v="10113.780000000001" in="0">
        <tpls c="4">
          <tpl fld="2" item="10"/>
          <tpl fld="8" item="2"/>
          <tpl fld="6" item="10"/>
          <tpl fld="7" item="15"/>
        </tpls>
      </n>
      <n v="11143.15" in="0">
        <tpls c="4">
          <tpl fld="2" item="10"/>
          <tpl fld="8" item="2"/>
          <tpl fld="6" item="10"/>
          <tpl fld="7" item="20"/>
        </tpls>
      </n>
      <n v="12642.49" in="0">
        <tpls c="4">
          <tpl fld="2" item="10"/>
          <tpl fld="8" item="2"/>
          <tpl fld="6" item="10"/>
          <tpl fld="7" item="24"/>
        </tpls>
      </n>
      <n v="9224.32" in="0">
        <tpls c="4">
          <tpl fld="2" item="10"/>
          <tpl fld="8" item="2"/>
          <tpl fld="6" item="11"/>
          <tpl fld="7" item="26"/>
        </tpls>
      </n>
      <n v="6539.57" in="0">
        <tpls c="4">
          <tpl fld="2" item="10"/>
          <tpl fld="8" item="2"/>
          <tpl fld="6" item="11"/>
          <tpl fld="7" item="6"/>
        </tpls>
      </n>
      <n v="7046.47" in="0">
        <tpls c="4">
          <tpl fld="2" item="10"/>
          <tpl fld="8" item="2"/>
          <tpl fld="6" item="11"/>
          <tpl fld="7" item="9"/>
        </tpls>
      </n>
      <n v="4646.1000000000004" in="0">
        <tpls c="4">
          <tpl fld="2" item="10"/>
          <tpl fld="8" item="2"/>
          <tpl fld="6" item="11"/>
          <tpl fld="7" item="13"/>
        </tpls>
      </n>
      <n v="4626.43" in="0">
        <tpls c="4">
          <tpl fld="2" item="10"/>
          <tpl fld="8" item="2"/>
          <tpl fld="6" item="11"/>
          <tpl fld="7" item="18"/>
        </tpls>
      </n>
      <n v="2922.32" in="0">
        <tpls c="4">
          <tpl fld="2" item="10"/>
          <tpl fld="8" item="2"/>
          <tpl fld="6" item="11"/>
          <tpl fld="7" item="23"/>
        </tpls>
      </n>
      <m in="0">
        <tpls c="4">
          <tpl fld="2" item="10"/>
          <tpl fld="8" item="3"/>
          <tpl fld="6" item="0"/>
          <tpl fld="7" item="0"/>
        </tpls>
      </m>
      <n v="4517.43" in="0">
        <tpls c="4">
          <tpl fld="2" item="10"/>
          <tpl fld="8" item="3"/>
          <tpl fld="6" item="0"/>
          <tpl fld="7" item="4"/>
        </tpls>
      </n>
      <n v="5053.75" in="0">
        <tpls c="4">
          <tpl fld="2" item="10"/>
          <tpl fld="8" item="3"/>
          <tpl fld="6" item="0"/>
          <tpl fld="7" item="8"/>
        </tpls>
      </n>
      <n v="4908.16" in="0">
        <tpls c="4">
          <tpl fld="2" item="10"/>
          <tpl fld="8" item="3"/>
          <tpl fld="6" item="0"/>
          <tpl fld="7" item="12"/>
        </tpls>
      </n>
      <n v="2679.68" in="0">
        <tpls c="4">
          <tpl fld="2" item="10"/>
          <tpl fld="8" item="3"/>
          <tpl fld="6" item="0"/>
          <tpl fld="7" item="16"/>
        </tpls>
      </n>
      <n v="940" in="0">
        <tpls c="4">
          <tpl fld="2" item="10"/>
          <tpl fld="8" item="3"/>
          <tpl fld="6" item="0"/>
          <tpl fld="7" item="20"/>
        </tpls>
      </n>
      <n v="4768.54" in="0">
        <tpls c="4">
          <tpl fld="2" item="10"/>
          <tpl fld="8" item="3"/>
          <tpl fld="6" item="0"/>
          <tpl fld="7" item="24"/>
        </tpls>
      </n>
      <n v="4349.88" in="0">
        <tpls c="4">
          <tpl fld="2" item="10"/>
          <tpl fld="8" item="3"/>
          <tpl fld="6" item="1"/>
          <tpl fld="7" item="1"/>
        </tpls>
      </n>
      <n v="7521.98" in="0">
        <tpls c="4">
          <tpl fld="2" item="10"/>
          <tpl fld="8" item="3"/>
          <tpl fld="6" item="1"/>
          <tpl fld="7" item="6"/>
        </tpls>
      </n>
      <n v="6974.59" in="0">
        <tpls c="4">
          <tpl fld="2" item="10"/>
          <tpl fld="8" item="3"/>
          <tpl fld="6" item="1"/>
          <tpl fld="7" item="9"/>
        </tpls>
      </n>
      <n v="4839.12" in="0">
        <tpls c="4">
          <tpl fld="2" item="10"/>
          <tpl fld="8" item="3"/>
          <tpl fld="6" item="1"/>
          <tpl fld="7" item="14"/>
        </tpls>
      </n>
      <n v="7332.05" in="0">
        <tpls c="4">
          <tpl fld="2" item="10"/>
          <tpl fld="8" item="3"/>
          <tpl fld="6" item="1"/>
          <tpl fld="7" item="19"/>
        </tpls>
      </n>
      <n v="5137.62" in="0">
        <tpls c="4">
          <tpl fld="2" item="10"/>
          <tpl fld="8" item="3"/>
          <tpl fld="6" item="1"/>
          <tpl fld="7" item="22"/>
        </tpls>
      </n>
      <n v="3691.57" in="0">
        <tpls c="4">
          <tpl fld="2" item="10"/>
          <tpl fld="8" item="3"/>
          <tpl fld="6" item="2"/>
          <tpl fld="7" item="1"/>
        </tpls>
      </n>
      <m in="0">
        <tpls c="4">
          <tpl fld="2" item="10"/>
          <tpl fld="8" item="3"/>
          <tpl fld="6" item="2"/>
          <tpl fld="7" item="9"/>
        </tpls>
      </m>
      <n v="4789.7700000000004" in="0">
        <tpls c="4">
          <tpl fld="2" item="10"/>
          <tpl fld="8" item="3"/>
          <tpl fld="6" item="2"/>
          <tpl fld="7" item="19"/>
        </tpls>
      </n>
      <n v="3444.44" in="0">
        <tpls c="4">
          <tpl fld="2" item="10"/>
          <tpl fld="8" item="3"/>
          <tpl fld="6" item="3"/>
          <tpl fld="7" item="29"/>
        </tpls>
      </n>
      <n v="311.06" in="0">
        <tpls c="4">
          <tpl fld="2" item="10"/>
          <tpl fld="8" item="3"/>
          <tpl fld="6" item="3"/>
          <tpl fld="7" item="7"/>
        </tpls>
      </n>
      <n v="4059.89" in="0">
        <tpls c="4">
          <tpl fld="2" item="10"/>
          <tpl fld="8" item="3"/>
          <tpl fld="6" item="3"/>
          <tpl fld="7" item="16"/>
        </tpls>
      </n>
      <n v="4985.63" in="0">
        <tpls c="4">
          <tpl fld="2" item="10"/>
          <tpl fld="8" item="3"/>
          <tpl fld="6" item="3"/>
          <tpl fld="7" item="25"/>
        </tpls>
      </n>
      <n v="3680.22" in="0">
        <tpls c="4">
          <tpl fld="2" item="10"/>
          <tpl fld="8" item="3"/>
          <tpl fld="6" item="4"/>
          <tpl fld="7" item="7"/>
        </tpls>
      </n>
      <n v="5837.78" in="0">
        <tpls c="4">
          <tpl fld="2" item="10"/>
          <tpl fld="8" item="3"/>
          <tpl fld="6" item="4"/>
          <tpl fld="7" item="15"/>
        </tpls>
      </n>
      <n v="4912.4799999999996" in="0">
        <tpls c="4">
          <tpl fld="2" item="10"/>
          <tpl fld="8" item="3"/>
          <tpl fld="6" item="4"/>
          <tpl fld="7" item="23"/>
        </tpls>
      </n>
      <n v="6208.71" in="0">
        <tpls c="4">
          <tpl fld="2" item="10"/>
          <tpl fld="8" item="3"/>
          <tpl fld="6" item="5"/>
          <tpl fld="7" item="4"/>
        </tpls>
      </n>
      <n v="2719.43" in="0">
        <tpls c="4">
          <tpl fld="2" item="10"/>
          <tpl fld="8" item="3"/>
          <tpl fld="6" item="5"/>
          <tpl fld="7" item="12"/>
        </tpls>
      </n>
      <n v="598.37" in="0">
        <tpls c="4">
          <tpl fld="2" item="10"/>
          <tpl fld="8" item="3"/>
          <tpl fld="6" item="5"/>
          <tpl fld="7" item="21"/>
        </tpls>
      </n>
      <n v="2733.6" in="0">
        <tpls c="4">
          <tpl fld="2" item="10"/>
          <tpl fld="8" item="3"/>
          <tpl fld="6" item="6"/>
          <tpl fld="7" item="4"/>
        </tpls>
      </n>
      <n v="3376.99" in="0">
        <tpls c="4">
          <tpl fld="2" item="10"/>
          <tpl fld="8" item="3"/>
          <tpl fld="6" item="6"/>
          <tpl fld="7" item="12"/>
        </tpls>
      </n>
      <n v="9316.7900000000009" in="0">
        <tpls c="4">
          <tpl fld="2" item="10"/>
          <tpl fld="8" item="3"/>
          <tpl fld="6" item="6"/>
          <tpl fld="7" item="23"/>
        </tpls>
      </n>
      <n v="6121.14" in="0">
        <tpls c="4">
          <tpl fld="2" item="10"/>
          <tpl fld="8" item="3"/>
          <tpl fld="6" item="7"/>
          <tpl fld="7" item="3"/>
        </tpls>
      </n>
      <n v="3569.83" in="0">
        <tpls c="4">
          <tpl fld="2" item="10"/>
          <tpl fld="8" item="3"/>
          <tpl fld="6" item="7"/>
          <tpl fld="7" item="13"/>
        </tpls>
      </n>
      <n v="4683.45" in="0">
        <tpls c="4">
          <tpl fld="2" item="10"/>
          <tpl fld="8" item="3"/>
          <tpl fld="6" item="7"/>
          <tpl fld="7" item="21"/>
        </tpls>
      </n>
      <n v="290.98" in="0">
        <tpls c="4">
          <tpl fld="2" item="10"/>
          <tpl fld="8" item="3"/>
          <tpl fld="6" item="8"/>
          <tpl fld="7" item="1"/>
        </tpls>
      </n>
      <n v="5304.4" in="0">
        <tpls c="4">
          <tpl fld="2" item="10"/>
          <tpl fld="8" item="3"/>
          <tpl fld="6" item="8"/>
          <tpl fld="7" item="11"/>
        </tpls>
      </n>
      <n v="3917.55" in="0">
        <tpls c="4">
          <tpl fld="2" item="10"/>
          <tpl fld="8" item="3"/>
          <tpl fld="6" item="8"/>
          <tpl fld="7" item="19"/>
        </tpls>
      </n>
      <n v="278.85000000000002" in="0">
        <tpls c="4">
          <tpl fld="2" item="10"/>
          <tpl fld="8" item="3"/>
          <tpl fld="6" item="9"/>
          <tpl fld="7" item="0"/>
        </tpls>
      </n>
      <n v="5003.08" in="0">
        <tpls c="4">
          <tpl fld="2" item="10"/>
          <tpl fld="8" item="3"/>
          <tpl fld="6" item="9"/>
          <tpl fld="7" item="9"/>
        </tpls>
      </n>
      <n v="6013.33" in="0">
        <tpls c="4">
          <tpl fld="2" item="10"/>
          <tpl fld="8" item="3"/>
          <tpl fld="6" item="9"/>
          <tpl fld="7" item="18"/>
        </tpls>
      </n>
      <n v="6157.54" in="0">
        <tpls c="4">
          <tpl fld="2" item="10"/>
          <tpl fld="8" item="3"/>
          <tpl fld="6" item="10"/>
          <tpl fld="7" item="29"/>
        </tpls>
      </n>
      <n v="5481.51" in="0">
        <tpls c="4">
          <tpl fld="2" item="10"/>
          <tpl fld="8" item="3"/>
          <tpl fld="6" item="10"/>
          <tpl fld="7" item="27"/>
        </tpls>
      </n>
      <n v="2217.71" in="0">
        <tpls c="4">
          <tpl fld="2" item="10"/>
          <tpl fld="8" item="3"/>
          <tpl fld="6" item="10"/>
          <tpl fld="7" item="16"/>
        </tpls>
      </n>
      <n v="5324.47" in="0">
        <tpls c="4">
          <tpl fld="2" item="10"/>
          <tpl fld="8" item="3"/>
          <tpl fld="6" item="10"/>
          <tpl fld="7" item="25"/>
        </tpls>
      </n>
      <n v="3490.5" in="0">
        <tpls c="4">
          <tpl fld="2" item="10"/>
          <tpl fld="8" item="3"/>
          <tpl fld="6" item="11"/>
          <tpl fld="7" item="7"/>
        </tpls>
      </n>
      <n v="757.28" in="0">
        <tpls c="4">
          <tpl fld="2" item="10"/>
          <tpl fld="8" item="3"/>
          <tpl fld="6" item="11"/>
          <tpl fld="7" item="14"/>
        </tpls>
      </n>
      <n v="3488.44" in="0">
        <tpls c="4">
          <tpl fld="2" item="10"/>
          <tpl fld="8" item="3"/>
          <tpl fld="6" item="11"/>
          <tpl fld="7" item="24"/>
        </tpls>
      </n>
      <n v="4145.99" in="0">
        <tpls c="4">
          <tpl fld="2" item="10"/>
          <tpl fld="8" item="4"/>
          <tpl fld="6" item="0"/>
          <tpl fld="7" item="5"/>
        </tpls>
      </n>
      <m in="0">
        <tpls c="4">
          <tpl fld="2" item="10"/>
          <tpl fld="8" item="4"/>
          <tpl fld="6" item="0"/>
          <tpl fld="7" item="13"/>
        </tpls>
      </m>
      <n v="4104.96" in="0">
        <tpls c="4">
          <tpl fld="2" item="10"/>
          <tpl fld="8" item="4"/>
          <tpl fld="6" item="0"/>
          <tpl fld="7" item="21"/>
        </tpls>
      </n>
      <n v="3367.41" in="0">
        <tpls c="4">
          <tpl fld="2" item="10"/>
          <tpl fld="8" item="4"/>
          <tpl fld="6" item="1"/>
          <tpl fld="7" item="2"/>
        </tpls>
      </n>
      <n v="367.9" in="0">
        <tpls c="4">
          <tpl fld="2" item="10"/>
          <tpl fld="8" item="4"/>
          <tpl fld="6" item="1"/>
          <tpl fld="7" item="10"/>
        </tpls>
      </n>
      <n v="4475.72" in="0">
        <tpls c="4">
          <tpl fld="2" item="10"/>
          <tpl fld="8" item="4"/>
          <tpl fld="6" item="1"/>
          <tpl fld="7" item="20"/>
        </tpls>
      </n>
      <n v="3562.64" in="0">
        <tpls c="4">
          <tpl fld="2" item="10"/>
          <tpl fld="8" item="4"/>
          <tpl fld="6" item="2"/>
          <tpl fld="7" item="2"/>
        </tpls>
      </n>
      <n v="5083.6899999999996" in="0">
        <tpls c="4">
          <tpl fld="2" item="10"/>
          <tpl fld="8" item="4"/>
          <tpl fld="6" item="2"/>
          <tpl fld="7" item="11"/>
        </tpls>
      </n>
      <n v="4428.04" in="0">
        <tpls c="4">
          <tpl fld="2" item="10"/>
          <tpl fld="8" item="4"/>
          <tpl fld="6" item="2"/>
          <tpl fld="7" item="20"/>
        </tpls>
      </n>
      <n v="4760.72" in="0">
        <tpls c="4">
          <tpl fld="2" item="10"/>
          <tpl fld="8" item="4"/>
          <tpl fld="6" item="3"/>
          <tpl fld="7" item="0"/>
        </tpls>
      </n>
      <n v="3576.67" in="0">
        <tpls c="4">
          <tpl fld="2" item="10"/>
          <tpl fld="8" item="4"/>
          <tpl fld="6" item="3"/>
          <tpl fld="7" item="8"/>
        </tpls>
      </n>
      <n v="5921.78" in="0">
        <tpls c="4">
          <tpl fld="2" item="10"/>
          <tpl fld="8" item="4"/>
          <tpl fld="6" item="3"/>
          <tpl fld="7" item="17"/>
        </tpls>
      </n>
      <n v="5603.6" in="0">
        <tpls c="4">
          <tpl fld="2" item="10"/>
          <tpl fld="8" item="4"/>
          <tpl fld="6" item="4"/>
          <tpl fld="7" item="3"/>
        </tpls>
      </n>
      <n v="3835.85" in="0">
        <tpls c="4">
          <tpl fld="2" item="10"/>
          <tpl fld="8" item="4"/>
          <tpl fld="6" item="4"/>
          <tpl fld="7" item="28"/>
        </tpls>
      </n>
      <m in="0">
        <tpls c="4">
          <tpl fld="2" item="10"/>
          <tpl fld="8" item="4"/>
          <tpl fld="6" item="5"/>
          <tpl fld="7" item="8"/>
        </tpls>
      </m>
      <n v="2759.11" in="0">
        <tpls c="4">
          <tpl fld="2" item="10"/>
          <tpl fld="8" item="4"/>
          <tpl fld="6" item="6"/>
          <tpl fld="7" item="0"/>
        </tpls>
      </n>
      <n v="3503.59" in="0">
        <tpls c="4">
          <tpl fld="2" item="10"/>
          <tpl fld="8" item="4"/>
          <tpl fld="6" item="6"/>
          <tpl fld="7" item="19"/>
        </tpls>
      </n>
      <n v="6079.42" in="0">
        <tpls c="4">
          <tpl fld="2" item="10"/>
          <tpl fld="8" item="4"/>
          <tpl fld="6" item="7"/>
          <tpl fld="7" item="8"/>
        </tpls>
      </n>
      <n v="3608.49" in="0">
        <tpls c="4">
          <tpl fld="2" item="10"/>
          <tpl fld="8" item="4"/>
          <tpl fld="6" item="8"/>
          <tpl fld="7" item="29"/>
        </tpls>
      </n>
      <n v="6094.52" in="0">
        <tpls c="4">
          <tpl fld="2" item="10"/>
          <tpl fld="8" item="4"/>
          <tpl fld="6" item="8"/>
          <tpl fld="7" item="16"/>
        </tpls>
      </n>
      <n v="2267.1799999999998" in="0">
        <tpls c="4">
          <tpl fld="2" item="10"/>
          <tpl fld="8" item="4"/>
          <tpl fld="6" item="9"/>
          <tpl fld="7" item="11"/>
        </tpls>
      </n>
      <n v="7691.14" in="0">
        <tpls c="4">
          <tpl fld="2" item="10"/>
          <tpl fld="8" item="4"/>
          <tpl fld="6" item="10"/>
          <tpl fld="7" item="19"/>
        </tpls>
      </n>
      <n v="827.32" in="0">
        <tpls c="4">
          <tpl fld="2" item="10"/>
          <tpl fld="8" item="4"/>
          <tpl fld="6" item="11"/>
          <tpl fld="7" item="30"/>
        </tpls>
      </n>
      <n v="419.56" in="0">
        <tpls c="4">
          <tpl fld="2" item="10"/>
          <tpl fld="8" item="5"/>
          <tpl fld="6" item="1"/>
          <tpl fld="7" item="4"/>
        </tpls>
      </n>
      <n v="8995.27" in="0">
        <tpls c="4">
          <tpl fld="2" item="10"/>
          <tpl fld="8" item="5"/>
          <tpl fld="6" item="2"/>
          <tpl fld="7" item="13"/>
        </tpls>
      </n>
      <n v="4973.45" in="0">
        <tpls c="4">
          <tpl fld="2" item="10"/>
          <tpl fld="8" item="5"/>
          <tpl fld="6" item="3"/>
          <tpl fld="7" item="19"/>
        </tpls>
      </n>
      <n v="11128.13" in="0">
        <tpls c="4">
          <tpl fld="2" item="10"/>
          <tpl fld="8" item="5"/>
          <tpl fld="6" item="5"/>
          <tpl fld="7" item="29"/>
        </tpls>
      </n>
      <n v="185.8" in="0">
        <tpls c="4">
          <tpl fld="2" item="10"/>
          <tpl fld="8" item="5"/>
          <tpl fld="6" item="6"/>
          <tpl fld="7" item="7"/>
        </tpls>
      </n>
      <n v="5460.85" in="0">
        <tpls c="4">
          <tpl fld="2" item="10"/>
          <tpl fld="8" item="5"/>
          <tpl fld="6" item="7"/>
          <tpl fld="7" item="16"/>
        </tpls>
      </n>
      <n v="9690.4599999999991" in="0">
        <tpls c="4">
          <tpl fld="2" item="10"/>
          <tpl fld="8" item="5"/>
          <tpl fld="6" item="8"/>
          <tpl fld="7" item="22"/>
        </tpls>
      </n>
      <n v="7451.53" in="0">
        <tpls c="4">
          <tpl fld="2" item="10"/>
          <tpl fld="8" item="5"/>
          <tpl fld="6" item="10"/>
          <tpl fld="7" item="1"/>
        </tpls>
      </n>
      <n v="8468.1200000000008" in="0">
        <tpls c="4">
          <tpl fld="2" item="10"/>
          <tpl fld="8" item="5"/>
          <tpl fld="6" item="11"/>
          <tpl fld="7" item="9"/>
        </tpls>
      </n>
      <m in="0">
        <tpls c="4">
          <tpl fld="2" item="10"/>
          <tpl fld="8" item="0"/>
          <tpl fld="6" item="7"/>
          <tpl fld="7" item="23"/>
        </tpls>
      </m>
      <n v="4261.93" in="0">
        <tpls c="4">
          <tpl fld="2" item="10"/>
          <tpl fld="8" item="0"/>
          <tpl fld="6" item="8"/>
          <tpl fld="7" item="0"/>
        </tpls>
      </n>
      <n v="4268.18" in="0">
        <tpls c="4">
          <tpl fld="2" item="10"/>
          <tpl fld="8" item="0"/>
          <tpl fld="6" item="8"/>
          <tpl fld="7" item="4"/>
        </tpls>
      </n>
      <n v="5367.68" in="0">
        <tpls c="4">
          <tpl fld="2" item="10"/>
          <tpl fld="8" item="0"/>
          <tpl fld="6" item="8"/>
          <tpl fld="7" item="9"/>
        </tpls>
      </n>
      <n v="4509.3999999999996" in="0">
        <tpls c="4">
          <tpl fld="2" item="10"/>
          <tpl fld="8" item="0"/>
          <tpl fld="6" item="8"/>
          <tpl fld="7" item="13"/>
        </tpls>
      </n>
      <n v="6067.82" in="0">
        <tpls c="4">
          <tpl fld="2" item="10"/>
          <tpl fld="8" item="0"/>
          <tpl fld="6" item="8"/>
          <tpl fld="7" item="17"/>
        </tpls>
      </n>
      <n v="604.47" in="0">
        <tpls c="4">
          <tpl fld="2" item="10"/>
          <tpl fld="8" item="0"/>
          <tpl fld="6" item="8"/>
          <tpl fld="7" item="28"/>
        </tpls>
      </n>
      <n v="4867.78" in="0">
        <tpls c="4">
          <tpl fld="2" item="10"/>
          <tpl fld="8" item="0"/>
          <tpl fld="6" item="8"/>
          <tpl fld="7" item="25"/>
        </tpls>
      </n>
      <n v="6580.57" in="0">
        <tpls c="4">
          <tpl fld="2" item="10"/>
          <tpl fld="8" item="0"/>
          <tpl fld="6" item="9"/>
          <tpl fld="7" item="2"/>
        </tpls>
      </n>
      <n v="1195.25" in="0">
        <tpls c="4">
          <tpl fld="2" item="10"/>
          <tpl fld="8" item="0"/>
          <tpl fld="6" item="9"/>
          <tpl fld="7" item="27"/>
        </tpls>
      </n>
      <n v="5783.57" in="0">
        <tpls c="4">
          <tpl fld="2" item="10"/>
          <tpl fld="8" item="0"/>
          <tpl fld="6" item="9"/>
          <tpl fld="7" item="11"/>
        </tpls>
      </n>
      <n v="4576.87" in="0">
        <tpls c="4">
          <tpl fld="2" item="10"/>
          <tpl fld="8" item="0"/>
          <tpl fld="6" item="9"/>
          <tpl fld="7" item="16"/>
        </tpls>
      </n>
      <n v="6012.42" in="0">
        <tpls c="4">
          <tpl fld="2" item="10"/>
          <tpl fld="8" item="0"/>
          <tpl fld="6" item="9"/>
          <tpl fld="7" item="28"/>
        </tpls>
      </n>
      <n v="3222.49" in="0">
        <tpls c="4">
          <tpl fld="2" item="10"/>
          <tpl fld="8" item="0"/>
          <tpl fld="6" item="9"/>
          <tpl fld="7" item="24"/>
        </tpls>
      </n>
      <n v="7222.31" in="0">
        <tpls c="4">
          <tpl fld="2" item="10"/>
          <tpl fld="8" item="0"/>
          <tpl fld="6" item="10"/>
          <tpl fld="7" item="26"/>
        </tpls>
      </n>
      <n v="4005.34" in="0">
        <tpls c="4">
          <tpl fld="2" item="10"/>
          <tpl fld="8" item="0"/>
          <tpl fld="6" item="10"/>
          <tpl fld="7" item="6"/>
        </tpls>
      </n>
      <m in="0">
        <tpls c="4">
          <tpl fld="2" item="10"/>
          <tpl fld="8" item="0"/>
          <tpl fld="6" item="10"/>
          <tpl fld="7" item="9"/>
        </tpls>
      </m>
      <n v="7380.82" in="0">
        <tpls c="4">
          <tpl fld="2" item="10"/>
          <tpl fld="8" item="0"/>
          <tpl fld="6" item="10"/>
          <tpl fld="7" item="14"/>
        </tpls>
      </n>
      <n v="4095.11" in="0">
        <tpls c="4">
          <tpl fld="2" item="10"/>
          <tpl fld="8" item="0"/>
          <tpl fld="6" item="10"/>
          <tpl fld="7" item="19"/>
        </tpls>
      </n>
      <m in="0">
        <tpls c="4">
          <tpl fld="2" item="10"/>
          <tpl fld="8" item="0"/>
          <tpl fld="6" item="10"/>
          <tpl fld="7" item="22"/>
        </tpls>
      </m>
      <n v="6725.65" in="0">
        <tpls c="4">
          <tpl fld="2" item="10"/>
          <tpl fld="8" item="0"/>
          <tpl fld="6" item="11"/>
          <tpl fld="7" item="0"/>
        </tpls>
      </n>
      <n v="3991.08" in="0">
        <tpls c="4">
          <tpl fld="2" item="10"/>
          <tpl fld="8" item="0"/>
          <tpl fld="6" item="11"/>
          <tpl fld="7" item="5"/>
        </tpls>
      </n>
      <m in="0">
        <tpls c="4">
          <tpl fld="2" item="10"/>
          <tpl fld="8" item="0"/>
          <tpl fld="6" item="11"/>
          <tpl fld="7" item="8"/>
        </tpls>
      </m>
      <n v="4934.66" in="0">
        <tpls c="4">
          <tpl fld="2" item="10"/>
          <tpl fld="8" item="0"/>
          <tpl fld="6" item="11"/>
          <tpl fld="7" item="12"/>
        </tpls>
      </n>
      <n v="5075.91" in="0">
        <tpls c="4">
          <tpl fld="2" item="10"/>
          <tpl fld="8" item="0"/>
          <tpl fld="6" item="11"/>
          <tpl fld="7" item="17"/>
        </tpls>
      </n>
      <n v="4387.37" in="0">
        <tpls c="4">
          <tpl fld="2" item="10"/>
          <tpl fld="8" item="0"/>
          <tpl fld="6" item="11"/>
          <tpl fld="7" item="22"/>
        </tpls>
      </n>
      <m in="0">
        <tpls c="4">
          <tpl fld="2" item="10"/>
          <tpl fld="8" item="0"/>
          <tpl fld="6" item="11"/>
          <tpl fld="7" item="30"/>
        </tpls>
      </m>
      <n v="6827.1" in="0">
        <tpls c="4">
          <tpl fld="2" item="10"/>
          <tpl fld="8" item="1"/>
          <tpl fld="6" item="0"/>
          <tpl fld="7" item="3"/>
        </tpls>
      </n>
      <m in="0">
        <tpls c="4">
          <tpl fld="2" item="10"/>
          <tpl fld="8" item="1"/>
          <tpl fld="6" item="0"/>
          <tpl fld="7" item="7"/>
        </tpls>
      </m>
      <n v="5768.42" in="0">
        <tpls c="4">
          <tpl fld="2" item="10"/>
          <tpl fld="8" item="1"/>
          <tpl fld="6" item="0"/>
          <tpl fld="7" item="11"/>
        </tpls>
      </n>
      <n v="3387.86" in="0">
        <tpls c="4">
          <tpl fld="2" item="10"/>
          <tpl fld="8" item="1"/>
          <tpl fld="6" item="0"/>
          <tpl fld="7" item="15"/>
        </tpls>
      </n>
      <n v="4072.96" in="0">
        <tpls c="4">
          <tpl fld="2" item="10"/>
          <tpl fld="8" item="1"/>
          <tpl fld="6" item="0"/>
          <tpl fld="7" item="19"/>
        </tpls>
      </n>
      <n v="5682.79" in="0">
        <tpls c="4">
          <tpl fld="2" item="10"/>
          <tpl fld="8" item="1"/>
          <tpl fld="6" item="0"/>
          <tpl fld="7" item="23"/>
        </tpls>
      </n>
      <n v="12353.7" in="0">
        <tpls c="4">
          <tpl fld="2" item="10"/>
          <tpl fld="8" item="1"/>
          <tpl fld="6" item="1"/>
          <tpl fld="7" item="26"/>
        </tpls>
      </n>
      <n v="248.86" in="0">
        <tpls c="4">
          <tpl fld="2" item="10"/>
          <tpl fld="8" item="1"/>
          <tpl fld="6" item="1"/>
          <tpl fld="7" item="4"/>
        </tpls>
      </n>
      <n v="15380.7" in="0">
        <tpls c="4">
          <tpl fld="2" item="10"/>
          <tpl fld="8" item="1"/>
          <tpl fld="6" item="1"/>
          <tpl fld="7" item="8"/>
        </tpls>
      </n>
      <n v="17570.53" in="0">
        <tpls c="4">
          <tpl fld="2" item="10"/>
          <tpl fld="8" item="1"/>
          <tpl fld="6" item="1"/>
          <tpl fld="7" item="13"/>
        </tpls>
      </n>
      <m in="0">
        <tpls c="4">
          <tpl fld="2" item="10"/>
          <tpl fld="8" item="1"/>
          <tpl fld="6" item="1"/>
          <tpl fld="7" item="17"/>
        </tpls>
      </m>
      <n v="19413.14" in="0">
        <tpls c="4">
          <tpl fld="2" item="10"/>
          <tpl fld="8" item="1"/>
          <tpl fld="6" item="1"/>
          <tpl fld="7" item="21"/>
        </tpls>
      </n>
      <n v="8077.61" in="0">
        <tpls c="4">
          <tpl fld="2" item="10"/>
          <tpl fld="8" item="1"/>
          <tpl fld="6" item="2"/>
          <tpl fld="7" item="26"/>
        </tpls>
      </n>
      <n v="5966.99" in="0">
        <tpls c="4">
          <tpl fld="2" item="10"/>
          <tpl fld="8" item="1"/>
          <tpl fld="6" item="2"/>
          <tpl fld="7" item="5"/>
        </tpls>
      </n>
      <n v="4563.57" in="0">
        <tpls c="4">
          <tpl fld="2" item="10"/>
          <tpl fld="8" item="1"/>
          <tpl fld="6" item="2"/>
          <tpl fld="7" item="8"/>
        </tpls>
      </n>
      <n v="6881.45" in="0">
        <tpls c="4">
          <tpl fld="2" item="10"/>
          <tpl fld="8" item="1"/>
          <tpl fld="6" item="2"/>
          <tpl fld="7" item="13"/>
        </tpls>
      </n>
      <n v="4614.43" in="0">
        <tpls c="4">
          <tpl fld="2" item="10"/>
          <tpl fld="8" item="1"/>
          <tpl fld="6" item="2"/>
          <tpl fld="7" item="18"/>
        </tpls>
      </n>
      <n v="5732.99" in="0">
        <tpls c="4">
          <tpl fld="2" item="10"/>
          <tpl fld="8" item="1"/>
          <tpl fld="6" item="2"/>
          <tpl fld="7" item="21"/>
        </tpls>
      </n>
      <n v="10441.64" in="0">
        <tpls c="4">
          <tpl fld="2" item="10"/>
          <tpl fld="8" item="1"/>
          <tpl fld="6" item="2"/>
          <tpl fld="7" item="30"/>
        </tpls>
      </n>
      <n v="10835.26" in="0">
        <tpls c="4">
          <tpl fld="2" item="10"/>
          <tpl fld="8" item="1"/>
          <tpl fld="6" item="3"/>
          <tpl fld="7" item="2"/>
        </tpls>
      </n>
      <n v="6284.05" in="0">
        <tpls c="4">
          <tpl fld="2" item="10"/>
          <tpl fld="8" item="1"/>
          <tpl fld="6" item="3"/>
          <tpl fld="7" item="6"/>
        </tpls>
      </n>
      <n v="9637.49" in="0">
        <tpls c="4">
          <tpl fld="2" item="10"/>
          <tpl fld="8" item="1"/>
          <tpl fld="6" item="3"/>
          <tpl fld="7" item="10"/>
        </tpls>
      </n>
      <n v="9836.43" in="0">
        <tpls c="4">
          <tpl fld="2" item="10"/>
          <tpl fld="8" item="1"/>
          <tpl fld="6" item="3"/>
          <tpl fld="7" item="15"/>
        </tpls>
      </n>
      <n v="9897.59" in="0">
        <tpls c="4">
          <tpl fld="2" item="10"/>
          <tpl fld="8" item="1"/>
          <tpl fld="6" item="3"/>
          <tpl fld="7" item="19"/>
        </tpls>
      </n>
      <n v="10929.23" in="0">
        <tpls c="4">
          <tpl fld="2" item="10"/>
          <tpl fld="8" item="1"/>
          <tpl fld="6" item="3"/>
          <tpl fld="7" item="24"/>
        </tpls>
      </n>
      <n v="10970.73" in="0">
        <tpls c="4">
          <tpl fld="2" item="10"/>
          <tpl fld="8" item="1"/>
          <tpl fld="6" item="4"/>
          <tpl fld="7" item="1"/>
        </tpls>
      </n>
      <m in="0">
        <tpls c="4">
          <tpl fld="2" item="10"/>
          <tpl fld="8" item="1"/>
          <tpl fld="6" item="4"/>
          <tpl fld="7" item="5"/>
        </tpls>
      </m>
      <n v="10252.370000000001" in="0">
        <tpls c="4">
          <tpl fld="2" item="10"/>
          <tpl fld="8" item="1"/>
          <tpl fld="6" item="4"/>
          <tpl fld="7" item="9"/>
        </tpls>
      </n>
      <n v="14287.07" in="0">
        <tpls c="4">
          <tpl fld="2" item="10"/>
          <tpl fld="8" item="1"/>
          <tpl fld="6" item="4"/>
          <tpl fld="7" item="14"/>
        </tpls>
      </n>
      <n v="134.38" in="0">
        <tpls c="4">
          <tpl fld="2" item="10"/>
          <tpl fld="8" item="1"/>
          <tpl fld="6" item="4"/>
          <tpl fld="7" item="18"/>
        </tpls>
      </n>
      <n v="11705.45" in="0">
        <tpls c="4">
          <tpl fld="2" item="10"/>
          <tpl fld="8" item="1"/>
          <tpl fld="6" item="4"/>
          <tpl fld="7" item="22"/>
        </tpls>
      </n>
      <n v="9113.11" in="0">
        <tpls c="4">
          <tpl fld="2" item="10"/>
          <tpl fld="8" item="1"/>
          <tpl fld="6" item="5"/>
          <tpl fld="7" item="29"/>
        </tpls>
      </n>
      <n v="371.6" in="0">
        <tpls c="4">
          <tpl fld="2" item="10"/>
          <tpl fld="8" item="1"/>
          <tpl fld="6" item="5"/>
          <tpl fld="7" item="2"/>
        </tpls>
      </n>
      <n v="9126.68" in="0">
        <tpls c="4">
          <tpl fld="2" item="10"/>
          <tpl fld="8" item="1"/>
          <tpl fld="6" item="5"/>
          <tpl fld="7" item="7"/>
        </tpls>
      </n>
      <n v="11004.12" in="0">
        <tpls c="4">
          <tpl fld="2" item="10"/>
          <tpl fld="8" item="1"/>
          <tpl fld="6" item="5"/>
          <tpl fld="7" item="11"/>
        </tpls>
      </n>
      <n v="5683.19" in="0">
        <tpls c="4">
          <tpl fld="2" item="10"/>
          <tpl fld="8" item="1"/>
          <tpl fld="6" item="5"/>
          <tpl fld="7" item="17"/>
        </tpls>
      </n>
      <n v="4859.47" in="0">
        <tpls c="4">
          <tpl fld="2" item="10"/>
          <tpl fld="8" item="1"/>
          <tpl fld="6" item="5"/>
          <tpl fld="7" item="28"/>
        </tpls>
      </n>
      <n v="4559.84" in="0">
        <tpls c="4">
          <tpl fld="2" item="10"/>
          <tpl fld="8" item="1"/>
          <tpl fld="6" item="5"/>
          <tpl fld="7" item="25"/>
        </tpls>
      </n>
      <n v="5967.21" in="0">
        <tpls c="4">
          <tpl fld="2" item="10"/>
          <tpl fld="8" item="1"/>
          <tpl fld="6" item="6"/>
          <tpl fld="7" item="3"/>
        </tpls>
      </n>
      <n v="290.72000000000003" in="0">
        <tpls c="4">
          <tpl fld="2" item="10"/>
          <tpl fld="8" item="1"/>
          <tpl fld="6" item="6"/>
          <tpl fld="7" item="7"/>
        </tpls>
      </n>
      <n v="7623.9" in="0">
        <tpls c="4">
          <tpl fld="2" item="10"/>
          <tpl fld="8" item="1"/>
          <tpl fld="6" item="6"/>
          <tpl fld="7" item="11"/>
        </tpls>
      </n>
      <n v="17797.509999999998" in="0">
        <tpls c="4">
          <tpl fld="2" item="10"/>
          <tpl fld="8" item="1"/>
          <tpl fld="6" item="6"/>
          <tpl fld="7" item="17"/>
        </tpls>
      </n>
      <n v="17291.330000000002" in="0">
        <tpls c="4">
          <tpl fld="2" item="10"/>
          <tpl fld="8" item="1"/>
          <tpl fld="6" item="6"/>
          <tpl fld="7" item="22"/>
        </tpls>
      </n>
      <n v="659.56" in="0">
        <tpls c="4">
          <tpl fld="2" item="10"/>
          <tpl fld="8" item="1"/>
          <tpl fld="6" item="6"/>
          <tpl fld="7" item="30"/>
        </tpls>
      </n>
      <n v="16256.06" in="0">
        <tpls c="4">
          <tpl fld="2" item="10"/>
          <tpl fld="8" item="1"/>
          <tpl fld="6" item="7"/>
          <tpl fld="7" item="2"/>
        </tpls>
      </n>
      <n v="16619.88" in="0">
        <tpls c="4">
          <tpl fld="2" item="10"/>
          <tpl fld="8" item="1"/>
          <tpl fld="6" item="7"/>
          <tpl fld="7" item="7"/>
        </tpls>
      </n>
      <n v="5820.96" in="0">
        <tpls c="4">
          <tpl fld="2" item="10"/>
          <tpl fld="8" item="1"/>
          <tpl fld="6" item="7"/>
          <tpl fld="7" item="12"/>
        </tpls>
      </n>
      <n v="5432.22" in="0">
        <tpls c="4">
          <tpl fld="2" item="10"/>
          <tpl fld="8" item="1"/>
          <tpl fld="6" item="7"/>
          <tpl fld="7" item="16"/>
        </tpls>
      </n>
      <n v="4682.32" in="0">
        <tpls c="4">
          <tpl fld="2" item="10"/>
          <tpl fld="8" item="1"/>
          <tpl fld="6" item="7"/>
          <tpl fld="7" item="28"/>
        </tpls>
      </n>
      <n v="3595.41" in="0">
        <tpls c="4">
          <tpl fld="2" item="10"/>
          <tpl fld="8" item="1"/>
          <tpl fld="6" item="7"/>
          <tpl fld="7" item="25"/>
        </tpls>
      </n>
      <n v="2518.41" in="0">
        <tpls c="4">
          <tpl fld="2" item="10"/>
          <tpl fld="8" item="1"/>
          <tpl fld="6" item="8"/>
          <tpl fld="7" item="26"/>
        </tpls>
      </n>
      <n v="7430.06" in="0">
        <tpls c="4">
          <tpl fld="2" item="10"/>
          <tpl fld="8" item="1"/>
          <tpl fld="6" item="8"/>
          <tpl fld="7" item="5"/>
        </tpls>
      </n>
      <n v="9506.7099999999991" in="0">
        <tpls c="4">
          <tpl fld="2" item="10"/>
          <tpl fld="8" item="1"/>
          <tpl fld="6" item="8"/>
          <tpl fld="7" item="10"/>
        </tpls>
      </n>
      <n v="113.6" in="0">
        <tpls c="4">
          <tpl fld="2" item="10"/>
          <tpl fld="8" item="1"/>
          <tpl fld="6" item="8"/>
          <tpl fld="7" item="14"/>
        </tpls>
      </n>
      <n v="10458.41" in="0">
        <tpls c="4">
          <tpl fld="2" item="10"/>
          <tpl fld="8" item="1"/>
          <tpl fld="6" item="8"/>
          <tpl fld="7" item="18"/>
        </tpls>
      </n>
      <n v="8096.52" in="0">
        <tpls c="4">
          <tpl fld="2" item="10"/>
          <tpl fld="8" item="1"/>
          <tpl fld="6" item="8"/>
          <tpl fld="7" item="22"/>
        </tpls>
      </n>
      <n v="9625.66" in="0">
        <tpls c="4">
          <tpl fld="2" item="10"/>
          <tpl fld="8" item="1"/>
          <tpl fld="6" item="9"/>
          <tpl fld="7" item="29"/>
        </tpls>
      </n>
      <n v="11011.48" in="0">
        <tpls c="4">
          <tpl fld="2" item="10"/>
          <tpl fld="8" item="1"/>
          <tpl fld="6" item="9"/>
          <tpl fld="7" item="3"/>
        </tpls>
      </n>
      <n v="11297.27" in="0">
        <tpls c="4">
          <tpl fld="2" item="10"/>
          <tpl fld="8" item="1"/>
          <tpl fld="6" item="9"/>
          <tpl fld="7" item="8"/>
        </tpls>
      </n>
      <n v="196.82" in="0">
        <tpls c="4">
          <tpl fld="2" item="10"/>
          <tpl fld="8" item="1"/>
          <tpl fld="6" item="9"/>
          <tpl fld="7" item="12"/>
        </tpls>
      </n>
      <n v="12422.35" in="0">
        <tpls c="4">
          <tpl fld="2" item="10"/>
          <tpl fld="8" item="1"/>
          <tpl fld="6" item="9"/>
          <tpl fld="7" item="17"/>
        </tpls>
      </n>
      <n v="14215.98" in="0">
        <tpls c="4">
          <tpl fld="2" item="10"/>
          <tpl fld="8" item="1"/>
          <tpl fld="6" item="9"/>
          <tpl fld="7" item="21"/>
        </tpls>
      </n>
      <n v="3038.78" in="0">
        <tpls c="4">
          <tpl fld="2" item="10"/>
          <tpl fld="8" item="1"/>
          <tpl fld="6" item="9"/>
          <tpl fld="7" item="25"/>
        </tpls>
      </n>
      <n v="14265.95" in="0">
        <tpls c="4">
          <tpl fld="2" item="10"/>
          <tpl fld="8" item="1"/>
          <tpl fld="6" item="10"/>
          <tpl fld="7" item="1"/>
        </tpls>
      </n>
      <n v="11382.33" in="0">
        <tpls c="4">
          <tpl fld="2" item="10"/>
          <tpl fld="8" item="1"/>
          <tpl fld="6" item="10"/>
          <tpl fld="7" item="7"/>
        </tpls>
      </n>
      <n v="8509.41" in="0">
        <tpls c="4">
          <tpl fld="2" item="10"/>
          <tpl fld="8" item="1"/>
          <tpl fld="6" item="10"/>
          <tpl fld="7" item="11"/>
        </tpls>
      </n>
      <n v="9306.59" in="0">
        <tpls c="4">
          <tpl fld="2" item="10"/>
          <tpl fld="8" item="1"/>
          <tpl fld="6" item="10"/>
          <tpl fld="7" item="15"/>
        </tpls>
      </n>
      <n v="9350.3700000000008" in="0">
        <tpls c="4">
          <tpl fld="2" item="10"/>
          <tpl fld="8" item="1"/>
          <tpl fld="6" item="10"/>
          <tpl fld="7" item="20"/>
        </tpls>
      </n>
      <n v="8014.68" in="0">
        <tpls c="4">
          <tpl fld="2" item="10"/>
          <tpl fld="8" item="1"/>
          <tpl fld="6" item="10"/>
          <tpl fld="7" item="24"/>
        </tpls>
      </n>
      <n v="9607.17" in="0">
        <tpls c="4">
          <tpl fld="2" item="10"/>
          <tpl fld="8" item="1"/>
          <tpl fld="6" item="11"/>
          <tpl fld="7" item="26"/>
        </tpls>
      </n>
      <n v="4661.46" in="0">
        <tpls c="4">
          <tpl fld="2" item="10"/>
          <tpl fld="8" item="1"/>
          <tpl fld="6" item="11"/>
          <tpl fld="7" item="6"/>
        </tpls>
      </n>
      <n v="5080.05" in="0">
        <tpls c="4">
          <tpl fld="2" item="10"/>
          <tpl fld="8" item="1"/>
          <tpl fld="6" item="11"/>
          <tpl fld="7" item="9"/>
        </tpls>
      </n>
      <n v="3479.38" in="0">
        <tpls c="4">
          <tpl fld="2" item="10"/>
          <tpl fld="8" item="1"/>
          <tpl fld="6" item="11"/>
          <tpl fld="7" item="13"/>
        </tpls>
      </n>
      <n v="3344.73" in="0">
        <tpls c="4">
          <tpl fld="2" item="10"/>
          <tpl fld="8" item="1"/>
          <tpl fld="6" item="11"/>
          <tpl fld="7" item="18"/>
        </tpls>
      </n>
      <n v="3449.57" in="0">
        <tpls c="4">
          <tpl fld="2" item="10"/>
          <tpl fld="8" item="1"/>
          <tpl fld="6" item="11"/>
          <tpl fld="7" item="23"/>
        </tpls>
      </n>
      <n v="145.02000000000001" in="0">
        <tpls c="4">
          <tpl fld="2" item="10"/>
          <tpl fld="8" item="2"/>
          <tpl fld="6" item="0"/>
          <tpl fld="7" item="0"/>
        </tpls>
      </n>
      <n v="7668.17" in="0">
        <tpls c="4">
          <tpl fld="2" item="10"/>
          <tpl fld="8" item="2"/>
          <tpl fld="6" item="0"/>
          <tpl fld="7" item="4"/>
        </tpls>
      </n>
      <n v="8184.42" in="0">
        <tpls c="4">
          <tpl fld="2" item="10"/>
          <tpl fld="8" item="2"/>
          <tpl fld="6" item="0"/>
          <tpl fld="7" item="8"/>
        </tpls>
      </n>
      <n v="7091.65" in="0">
        <tpls c="4">
          <tpl fld="2" item="10"/>
          <tpl fld="8" item="2"/>
          <tpl fld="6" item="0"/>
          <tpl fld="7" item="12"/>
        </tpls>
      </n>
      <n v="5854.63" in="0">
        <tpls c="4">
          <tpl fld="2" item="10"/>
          <tpl fld="8" item="2"/>
          <tpl fld="6" item="0"/>
          <tpl fld="7" item="16"/>
        </tpls>
      </n>
      <n v="122.89" in="0">
        <tpls c="4">
          <tpl fld="2" item="10"/>
          <tpl fld="8" item="2"/>
          <tpl fld="6" item="0"/>
          <tpl fld="7" item="20"/>
        </tpls>
      </n>
      <n v="8523.76" in="0">
        <tpls c="4">
          <tpl fld="2" item="10"/>
          <tpl fld="8" item="2"/>
          <tpl fld="6" item="0"/>
          <tpl fld="7" item="24"/>
        </tpls>
      </n>
      <n v="16344.42" in="0">
        <tpls c="4">
          <tpl fld="2" item="10"/>
          <tpl fld="8" item="2"/>
          <tpl fld="6" item="1"/>
          <tpl fld="7" item="1"/>
        </tpls>
      </n>
      <n v="14283.66" in="0">
        <tpls c="4">
          <tpl fld="2" item="10"/>
          <tpl fld="8" item="2"/>
          <tpl fld="6" item="1"/>
          <tpl fld="7" item="6"/>
        </tpls>
      </n>
      <n v="14850.31" in="0">
        <tpls c="4">
          <tpl fld="2" item="10"/>
          <tpl fld="8" item="2"/>
          <tpl fld="6" item="1"/>
          <tpl fld="7" item="9"/>
        </tpls>
      </n>
      <n v="17204.41" in="0">
        <tpls c="4">
          <tpl fld="2" item="10"/>
          <tpl fld="8" item="2"/>
          <tpl fld="6" item="1"/>
          <tpl fld="7" item="14"/>
        </tpls>
      </n>
      <n v="17872.23" in="0">
        <tpls c="4">
          <tpl fld="2" item="10"/>
          <tpl fld="8" item="2"/>
          <tpl fld="6" item="1"/>
          <tpl fld="7" item="19"/>
        </tpls>
      </n>
      <n v="11669.97" in="0">
        <tpls c="4">
          <tpl fld="2" item="10"/>
          <tpl fld="8" item="2"/>
          <tpl fld="6" item="1"/>
          <tpl fld="7" item="22"/>
        </tpls>
      </n>
      <n v="7163.25" in="0">
        <tpls c="4">
          <tpl fld="2" item="10"/>
          <tpl fld="8" item="2"/>
          <tpl fld="6" item="2"/>
          <tpl fld="7" item="1"/>
        </tpls>
      </n>
      <n v="8007.81" in="0">
        <tpls c="4">
          <tpl fld="2" item="10"/>
          <tpl fld="8" item="2"/>
          <tpl fld="6" item="2"/>
          <tpl fld="7" item="6"/>
        </tpls>
      </n>
      <n v="245.78" in="0">
        <tpls c="4">
          <tpl fld="2" item="10"/>
          <tpl fld="8" item="2"/>
          <tpl fld="6" item="2"/>
          <tpl fld="7" item="9"/>
        </tpls>
      </n>
      <n v="6870.95" in="0">
        <tpls c="4">
          <tpl fld="2" item="10"/>
          <tpl fld="8" item="2"/>
          <tpl fld="6" item="2"/>
          <tpl fld="7" item="14"/>
        </tpls>
      </n>
      <n v="8988.32" in="0">
        <tpls c="4">
          <tpl fld="2" item="10"/>
          <tpl fld="8" item="2"/>
          <tpl fld="6" item="2"/>
          <tpl fld="7" item="19"/>
        </tpls>
      </n>
      <m in="0">
        <tpls c="4">
          <tpl fld="2" item="10"/>
          <tpl fld="8" item="2"/>
          <tpl fld="6" item="2"/>
          <tpl fld="7" item="23"/>
        </tpls>
      </m>
      <n v="8512.84" in="0">
        <tpls c="4">
          <tpl fld="2" item="10"/>
          <tpl fld="8" item="2"/>
          <tpl fld="6" item="3"/>
          <tpl fld="7" item="29"/>
        </tpls>
      </n>
      <n v="12183.22" in="0">
        <tpls c="4">
          <tpl fld="2" item="10"/>
          <tpl fld="8" item="2"/>
          <tpl fld="6" item="3"/>
          <tpl fld="7" item="3"/>
        </tpls>
      </n>
      <m in="0">
        <tpls c="4">
          <tpl fld="2" item="10"/>
          <tpl fld="8" item="2"/>
          <tpl fld="6" item="3"/>
          <tpl fld="7" item="7"/>
        </tpls>
      </m>
      <n v="10334.51" in="0">
        <tpls c="4">
          <tpl fld="2" item="10"/>
          <tpl fld="8" item="2"/>
          <tpl fld="6" item="3"/>
          <tpl fld="7" item="11"/>
        </tpls>
      </n>
      <n v="10530.01" in="0">
        <tpls c="4">
          <tpl fld="2" item="10"/>
          <tpl fld="8" item="2"/>
          <tpl fld="6" item="3"/>
          <tpl fld="7" item="16"/>
        </tpls>
      </n>
      <n v="9074.07" in="0">
        <tpls c="4">
          <tpl fld="2" item="10"/>
          <tpl fld="8" item="2"/>
          <tpl fld="6" item="3"/>
          <tpl fld="7" item="21"/>
        </tpls>
      </n>
      <n v="10745.67" in="0">
        <tpls c="4">
          <tpl fld="2" item="10"/>
          <tpl fld="8" item="2"/>
          <tpl fld="6" item="3"/>
          <tpl fld="7" item="25"/>
        </tpls>
      </n>
      <n v="12436.45" in="0">
        <tpls c="4">
          <tpl fld="2" item="10"/>
          <tpl fld="8" item="2"/>
          <tpl fld="6" item="4"/>
          <tpl fld="7" item="2"/>
        </tpls>
      </n>
      <n v="11491.17" in="0">
        <tpls c="4">
          <tpl fld="2" item="10"/>
          <tpl fld="8" item="2"/>
          <tpl fld="6" item="4"/>
          <tpl fld="7" item="7"/>
        </tpls>
      </n>
      <n v="8617.01" in="0">
        <tpls c="4">
          <tpl fld="2" item="10"/>
          <tpl fld="8" item="2"/>
          <tpl fld="6" item="4"/>
          <tpl fld="7" item="10"/>
        </tpls>
      </n>
      <n v="14202.58" in="0">
        <tpls c="4">
          <tpl fld="2" item="10"/>
          <tpl fld="8" item="2"/>
          <tpl fld="6" item="4"/>
          <tpl fld="7" item="15"/>
        </tpls>
      </n>
      <n v="8735.68" in="0">
        <tpls c="4">
          <tpl fld="2" item="10"/>
          <tpl fld="8" item="2"/>
          <tpl fld="6" item="4"/>
          <tpl fld="7" item="20"/>
        </tpls>
      </n>
      <n v="9853.75" in="0">
        <tpls c="4">
          <tpl fld="2" item="10"/>
          <tpl fld="8" item="2"/>
          <tpl fld="6" item="4"/>
          <tpl fld="7" item="23"/>
        </tpls>
      </n>
      <n v="12156.3" in="0">
        <tpls c="4">
          <tpl fld="2" item="10"/>
          <tpl fld="8" item="2"/>
          <tpl fld="6" item="5"/>
          <tpl fld="7" item="0"/>
        </tpls>
      </n>
      <n v="11204.21" in="0">
        <tpls c="4">
          <tpl fld="2" item="10"/>
          <tpl fld="8" item="2"/>
          <tpl fld="6" item="5"/>
          <tpl fld="7" item="4"/>
        </tpls>
      </n>
      <n v="7120.34" in="0">
        <tpls c="4">
          <tpl fld="2" item="10"/>
          <tpl fld="8" item="2"/>
          <tpl fld="6" item="5"/>
          <tpl fld="7" item="27"/>
        </tpls>
      </n>
      <n v="15248.59" in="0">
        <tpls c="4">
          <tpl fld="2" item="10"/>
          <tpl fld="8" item="2"/>
          <tpl fld="6" item="5"/>
          <tpl fld="7" item="12"/>
        </tpls>
      </n>
      <n v="8053.87" in="0">
        <tpls c="4">
          <tpl fld="2" item="10"/>
          <tpl fld="8" item="2"/>
          <tpl fld="6" item="5"/>
          <tpl fld="7" item="18"/>
        </tpls>
      </n>
      <n v="1343.94" in="0">
        <tpls c="4">
          <tpl fld="2" item="10"/>
          <tpl fld="8" item="2"/>
          <tpl fld="6" item="5"/>
          <tpl fld="7" item="21"/>
        </tpls>
      </n>
      <n v="7603.04" in="0">
        <tpls c="4">
          <tpl fld="2" item="10"/>
          <tpl fld="8" item="2"/>
          <tpl fld="6" item="6"/>
          <tpl fld="7" item="29"/>
        </tpls>
      </n>
      <n v="6707.15" in="0">
        <tpls c="4">
          <tpl fld="2" item="10"/>
          <tpl fld="8" item="2"/>
          <tpl fld="6" item="6"/>
          <tpl fld="7" item="4"/>
        </tpls>
      </n>
      <n v="6675.72" in="0">
        <tpls c="4">
          <tpl fld="2" item="10"/>
          <tpl fld="8" item="2"/>
          <tpl fld="6" item="6"/>
          <tpl fld="7" item="8"/>
        </tpls>
      </n>
      <n v="9209.82" in="0">
        <tpls c="4">
          <tpl fld="2" item="10"/>
          <tpl fld="8" item="2"/>
          <tpl fld="6" item="6"/>
          <tpl fld="7" item="12"/>
        </tpls>
      </n>
      <n v="15224.78" in="0">
        <tpls c="4">
          <tpl fld="2" item="10"/>
          <tpl fld="8" item="2"/>
          <tpl fld="6" item="6"/>
          <tpl fld="7" item="18"/>
        </tpls>
      </n>
      <n v="19150.099999999999" in="0">
        <tpls c="4">
          <tpl fld="2" item="10"/>
          <tpl fld="8" item="2"/>
          <tpl fld="6" item="6"/>
          <tpl fld="7" item="23"/>
        </tpls>
      </n>
      <n v="14809.71" in="0">
        <tpls c="4">
          <tpl fld="2" item="10"/>
          <tpl fld="8" item="2"/>
          <tpl fld="6" item="7"/>
          <tpl fld="7" item="0"/>
        </tpls>
      </n>
      <n v="14160.32" in="0">
        <tpls c="4">
          <tpl fld="2" item="10"/>
          <tpl fld="8" item="2"/>
          <tpl fld="6" item="7"/>
          <tpl fld="7" item="3"/>
        </tpls>
      </n>
      <n v="19495.22" in="0">
        <tpls c="4">
          <tpl fld="2" item="10"/>
          <tpl fld="8" item="2"/>
          <tpl fld="6" item="7"/>
          <tpl fld="7" item="27"/>
        </tpls>
      </n>
      <n v="8068.91" in="0">
        <tpls c="4">
          <tpl fld="2" item="10"/>
          <tpl fld="8" item="2"/>
          <tpl fld="6" item="7"/>
          <tpl fld="7" item="13"/>
        </tpls>
      </n>
      <m in="0">
        <tpls c="4">
          <tpl fld="2" item="10"/>
          <tpl fld="8" item="2"/>
          <tpl fld="6" item="7"/>
          <tpl fld="7" item="17"/>
        </tpls>
      </m>
      <n v="6164.64" in="0">
        <tpls c="4">
          <tpl fld="2" item="10"/>
          <tpl fld="8" item="2"/>
          <tpl fld="6" item="7"/>
          <tpl fld="7" item="21"/>
        </tpls>
      </n>
      <n v="7153.03" in="0">
        <tpls c="4">
          <tpl fld="2" item="10"/>
          <tpl fld="8" item="2"/>
          <tpl fld="6" item="7"/>
          <tpl fld="7" item="30"/>
        </tpls>
      </n>
      <n v="157.91999999999999" in="0">
        <tpls c="4">
          <tpl fld="2" item="10"/>
          <tpl fld="8" item="2"/>
          <tpl fld="6" item="8"/>
          <tpl fld="7" item="1"/>
        </tpls>
      </n>
      <n v="11368.07" in="0">
        <tpls c="4">
          <tpl fld="2" item="10"/>
          <tpl fld="8" item="2"/>
          <tpl fld="6" item="8"/>
          <tpl fld="7" item="6"/>
        </tpls>
      </n>
      <n v="11794.86" in="0">
        <tpls c="4">
          <tpl fld="2" item="10"/>
          <tpl fld="8" item="2"/>
          <tpl fld="6" item="8"/>
          <tpl fld="7" item="11"/>
        </tpls>
      </n>
      <n v="126.38" in="0">
        <tpls c="4">
          <tpl fld="2" item="10"/>
          <tpl fld="8" item="2"/>
          <tpl fld="6" item="8"/>
          <tpl fld="7" item="15"/>
        </tpls>
      </n>
      <n v="12494.95" in="0">
        <tpls c="4">
          <tpl fld="2" item="10"/>
          <tpl fld="8" item="2"/>
          <tpl fld="6" item="8"/>
          <tpl fld="7" item="19"/>
        </tpls>
      </n>
      <n v="10743.93" in="0">
        <tpls c="4">
          <tpl fld="2" item="10"/>
          <tpl fld="8" item="2"/>
          <tpl fld="6" item="8"/>
          <tpl fld="7" item="23"/>
        </tpls>
      </n>
      <n v="126.38" in="0">
        <tpls c="4">
          <tpl fld="2" item="10"/>
          <tpl fld="8" item="2"/>
          <tpl fld="6" item="9"/>
          <tpl fld="7" item="0"/>
        </tpls>
      </n>
      <n v="10013.709999999999" in="0">
        <tpls c="4">
          <tpl fld="2" item="10"/>
          <tpl fld="8" item="2"/>
          <tpl fld="6" item="9"/>
          <tpl fld="7" item="4"/>
        </tpls>
      </n>
      <n v="12642.74" in="0">
        <tpls c="4">
          <tpl fld="2" item="10"/>
          <tpl fld="8" item="2"/>
          <tpl fld="6" item="9"/>
          <tpl fld="7" item="9"/>
        </tpls>
      </n>
      <n v="11191.59" in="0">
        <tpls c="4">
          <tpl fld="2" item="10"/>
          <tpl fld="8" item="2"/>
          <tpl fld="6" item="9"/>
          <tpl fld="7" item="14"/>
        </tpls>
      </n>
      <n v="10665.45" in="0">
        <tpls c="4">
          <tpl fld="2" item="10"/>
          <tpl fld="8" item="2"/>
          <tpl fld="6" item="9"/>
          <tpl fld="7" item="18"/>
        </tpls>
      </n>
      <n v="13905.36" in="0">
        <tpls c="4">
          <tpl fld="2" item="10"/>
          <tpl fld="8" item="2"/>
          <tpl fld="6" item="9"/>
          <tpl fld="7" item="22"/>
        </tpls>
      </n>
      <n v="13363.29" in="0">
        <tpls c="4">
          <tpl fld="2" item="10"/>
          <tpl fld="8" item="2"/>
          <tpl fld="6" item="10"/>
          <tpl fld="7" item="29"/>
        </tpls>
      </n>
      <n v="10693.03" in="0">
        <tpls c="4">
          <tpl fld="2" item="10"/>
          <tpl fld="8" item="2"/>
          <tpl fld="6" item="10"/>
          <tpl fld="7" item="2"/>
        </tpls>
      </n>
      <n v="11273.39" in="0">
        <tpls c="4">
          <tpl fld="2" item="10"/>
          <tpl fld="8" item="2"/>
          <tpl fld="6" item="10"/>
          <tpl fld="7" item="27"/>
        </tpls>
      </n>
      <n v="11594.4" in="0">
        <tpls c="4">
          <tpl fld="2" item="10"/>
          <tpl fld="8" item="2"/>
          <tpl fld="6" item="10"/>
          <tpl fld="7" item="12"/>
        </tpls>
      </n>
      <n v="1746.97" in="0">
        <tpls c="4">
          <tpl fld="2" item="10"/>
          <tpl fld="8" item="2"/>
          <tpl fld="6" item="10"/>
          <tpl fld="7" item="16"/>
        </tpls>
      </n>
      <n v="529.29" in="0">
        <tpls c="4">
          <tpl fld="2" item="10"/>
          <tpl fld="8" item="2"/>
          <tpl fld="6" item="10"/>
          <tpl fld="7" item="28"/>
        </tpls>
      </n>
      <n v="15666.14" in="0">
        <tpls c="4">
          <tpl fld="2" item="10"/>
          <tpl fld="8" item="2"/>
          <tpl fld="6" item="10"/>
          <tpl fld="7" item="25"/>
        </tpls>
      </n>
      <n v="7341.68" in="0">
        <tpls c="4">
          <tpl fld="2" item="10"/>
          <tpl fld="8" item="2"/>
          <tpl fld="6" item="11"/>
          <tpl fld="7" item="3"/>
        </tpls>
      </n>
      <n v="8797.16" in="0">
        <tpls c="4">
          <tpl fld="2" item="10"/>
          <tpl fld="8" item="2"/>
          <tpl fld="6" item="11"/>
          <tpl fld="7" item="7"/>
        </tpls>
      </n>
      <n v="7299.44" in="0">
        <tpls c="4">
          <tpl fld="2" item="10"/>
          <tpl fld="8" item="2"/>
          <tpl fld="6" item="11"/>
          <tpl fld="7" item="10"/>
        </tpls>
      </n>
      <n v="365.94" in="0">
        <tpls c="4">
          <tpl fld="2" item="10"/>
          <tpl fld="8" item="2"/>
          <tpl fld="6" item="11"/>
          <tpl fld="7" item="14"/>
        </tpls>
      </n>
      <n v="807.78" in="0">
        <tpls c="4">
          <tpl fld="2" item="10"/>
          <tpl fld="8" item="2"/>
          <tpl fld="6" item="11"/>
          <tpl fld="7" item="19"/>
        </tpls>
      </n>
      <n v="3202.5" in="0">
        <tpls c="4">
          <tpl fld="2" item="10"/>
          <tpl fld="8" item="2"/>
          <tpl fld="6" item="11"/>
          <tpl fld="7" item="24"/>
        </tpls>
      </n>
      <m in="0">
        <tpls c="4">
          <tpl fld="2" item="10"/>
          <tpl fld="8" item="3"/>
          <tpl fld="6" item="0"/>
          <tpl fld="7" item="1"/>
        </tpls>
      </m>
      <n v="3877.03" in="0">
        <tpls c="4">
          <tpl fld="2" item="10"/>
          <tpl fld="8" item="3"/>
          <tpl fld="6" item="0"/>
          <tpl fld="7" item="5"/>
        </tpls>
      </n>
      <n v="4689.62" in="0">
        <tpls c="4">
          <tpl fld="2" item="10"/>
          <tpl fld="8" item="3"/>
          <tpl fld="6" item="0"/>
          <tpl fld="7" item="9"/>
        </tpls>
      </n>
      <m in="0">
        <tpls c="4">
          <tpl fld="2" item="10"/>
          <tpl fld="8" item="3"/>
          <tpl fld="6" item="0"/>
          <tpl fld="7" item="13"/>
        </tpls>
      </m>
      <n v="3884.72" in="0">
        <tpls c="4">
          <tpl fld="2" item="10"/>
          <tpl fld="8" item="3"/>
          <tpl fld="6" item="0"/>
          <tpl fld="7" item="17"/>
        </tpls>
      </n>
      <n v="4553.09" in="0">
        <tpls c="4">
          <tpl fld="2" item="10"/>
          <tpl fld="8" item="3"/>
          <tpl fld="6" item="0"/>
          <tpl fld="7" item="21"/>
        </tpls>
      </n>
      <n v="3718.31" in="0">
        <tpls c="4">
          <tpl fld="2" item="10"/>
          <tpl fld="8" item="3"/>
          <tpl fld="6" item="0"/>
          <tpl fld="7" item="25"/>
        </tpls>
      </n>
      <n v="5610.7" in="0">
        <tpls c="4">
          <tpl fld="2" item="10"/>
          <tpl fld="8" item="3"/>
          <tpl fld="6" item="1"/>
          <tpl fld="7" item="2"/>
        </tpls>
      </n>
      <n v="7638.12" in="0">
        <tpls c="4">
          <tpl fld="2" item="10"/>
          <tpl fld="8" item="3"/>
          <tpl fld="6" item="1"/>
          <tpl fld="7" item="7"/>
        </tpls>
      </n>
      <n v="709.8" in="0">
        <tpls c="4">
          <tpl fld="2" item="10"/>
          <tpl fld="8" item="3"/>
          <tpl fld="6" item="1"/>
          <tpl fld="7" item="10"/>
        </tpls>
      </n>
      <n v="7156.33" in="0">
        <tpls c="4">
          <tpl fld="2" item="10"/>
          <tpl fld="8" item="3"/>
          <tpl fld="6" item="1"/>
          <tpl fld="7" item="15"/>
        </tpls>
      </n>
      <n v="9651.92" in="0">
        <tpls c="4">
          <tpl fld="2" item="10"/>
          <tpl fld="8" item="3"/>
          <tpl fld="6" item="1"/>
          <tpl fld="7" item="20"/>
        </tpls>
      </n>
      <n v="4105.76" in="0">
        <tpls c="4">
          <tpl fld="2" item="10"/>
          <tpl fld="8" item="3"/>
          <tpl fld="6" item="2"/>
          <tpl fld="7" item="29"/>
        </tpls>
      </n>
      <n v="4777.87" in="0">
        <tpls c="4">
          <tpl fld="2" item="10"/>
          <tpl fld="8" item="3"/>
          <tpl fld="6" item="2"/>
          <tpl fld="7" item="2"/>
        </tpls>
      </n>
      <n v="3628.87" in="0">
        <tpls c="4">
          <tpl fld="2" item="10"/>
          <tpl fld="8" item="3"/>
          <tpl fld="6" item="2"/>
          <tpl fld="7" item="11"/>
        </tpls>
      </n>
      <n v="2832.98" in="0">
        <tpls c="4">
          <tpl fld="2" item="10"/>
          <tpl fld="8" item="3"/>
          <tpl fld="6" item="2"/>
          <tpl fld="7" item="20"/>
        </tpls>
      </n>
      <n v="4344.28" in="0">
        <tpls c="4">
          <tpl fld="2" item="10"/>
          <tpl fld="8" item="3"/>
          <tpl fld="6" item="3"/>
          <tpl fld="7" item="0"/>
        </tpls>
      </n>
      <n v="5166.3900000000003" in="0">
        <tpls c="4">
          <tpl fld="2" item="10"/>
          <tpl fld="8" item="3"/>
          <tpl fld="6" item="3"/>
          <tpl fld="7" item="8"/>
        </tpls>
      </n>
      <n v="3831.36" in="0">
        <tpls c="4">
          <tpl fld="2" item="10"/>
          <tpl fld="8" item="3"/>
          <tpl fld="6" item="3"/>
          <tpl fld="7" item="17"/>
        </tpls>
      </n>
      <m in="0">
        <tpls c="4">
          <tpl fld="2" item="10"/>
          <tpl fld="8" item="3"/>
          <tpl fld="6" item="4"/>
          <tpl fld="7" item="29"/>
        </tpls>
      </m>
      <n v="6372.1" in="0">
        <tpls c="4">
          <tpl fld="2" item="10"/>
          <tpl fld="8" item="3"/>
          <tpl fld="6" item="4"/>
          <tpl fld="7" item="27"/>
        </tpls>
      </n>
      <n v="6074.74" in="0">
        <tpls c="4">
          <tpl fld="2" item="10"/>
          <tpl fld="8" item="3"/>
          <tpl fld="6" item="4"/>
          <tpl fld="7" item="16"/>
        </tpls>
      </n>
      <m in="0">
        <tpls c="4">
          <tpl fld="2" item="10"/>
          <tpl fld="8" item="3"/>
          <tpl fld="6" item="4"/>
          <tpl fld="7" item="24"/>
        </tpls>
      </m>
      <n v="5995.15" in="0">
        <tpls c="4">
          <tpl fld="2" item="10"/>
          <tpl fld="8" item="3"/>
          <tpl fld="6" item="5"/>
          <tpl fld="7" item="5"/>
        </tpls>
      </n>
      <n v="3133.24" in="0">
        <tpls c="4">
          <tpl fld="2" item="10"/>
          <tpl fld="8" item="3"/>
          <tpl fld="6" item="5"/>
          <tpl fld="7" item="13"/>
        </tpls>
      </n>
      <n v="4411.43" in="0">
        <tpls c="4">
          <tpl fld="2" item="10"/>
          <tpl fld="8" item="3"/>
          <tpl fld="6" item="5"/>
          <tpl fld="7" item="23"/>
        </tpls>
      </n>
      <n v="4419.6000000000004" in="0">
        <tpls c="4">
          <tpl fld="2" item="10"/>
          <tpl fld="8" item="3"/>
          <tpl fld="6" item="6"/>
          <tpl fld="7" item="5"/>
        </tpls>
      </n>
      <n v="7660.38" in="0">
        <tpls c="4">
          <tpl fld="2" item="10"/>
          <tpl fld="8" item="3"/>
          <tpl fld="6" item="6"/>
          <tpl fld="7" item="15"/>
        </tpls>
      </n>
      <n v="9520.39" in="0">
        <tpls c="4">
          <tpl fld="2" item="10"/>
          <tpl fld="8" item="3"/>
          <tpl fld="6" item="6"/>
          <tpl fld="7" item="24"/>
        </tpls>
      </n>
      <n v="627.75" in="0">
        <tpls c="4">
          <tpl fld="2" item="10"/>
          <tpl fld="8" item="3"/>
          <tpl fld="6" item="7"/>
          <tpl fld="7" item="4"/>
        </tpls>
      </n>
      <n v="4150.47" in="0">
        <tpls c="4">
          <tpl fld="2" item="10"/>
          <tpl fld="8" item="3"/>
          <tpl fld="6" item="7"/>
          <tpl fld="7" item="14"/>
        </tpls>
      </n>
      <n v="3199.03" in="0">
        <tpls c="4">
          <tpl fld="2" item="10"/>
          <tpl fld="8" item="3"/>
          <tpl fld="6" item="7"/>
          <tpl fld="7" item="22"/>
        </tpls>
      </n>
      <m in="0">
        <tpls c="4">
          <tpl fld="2" item="10"/>
          <tpl fld="8" item="3"/>
          <tpl fld="6" item="8"/>
          <tpl fld="7" item="3"/>
        </tpls>
      </m>
      <n v="5283.52" in="0">
        <tpls c="4">
          <tpl fld="2" item="10"/>
          <tpl fld="8" item="3"/>
          <tpl fld="6" item="8"/>
          <tpl fld="7" item="12"/>
        </tpls>
      </n>
      <n v="3904.76" in="0">
        <tpls c="4">
          <tpl fld="2" item="10"/>
          <tpl fld="8" item="3"/>
          <tpl fld="6" item="8"/>
          <tpl fld="7" item="20"/>
        </tpls>
      </n>
      <n v="8104.08" in="0">
        <tpls c="4">
          <tpl fld="2" item="10"/>
          <tpl fld="8" item="3"/>
          <tpl fld="6" item="9"/>
          <tpl fld="7" item="1"/>
        </tpls>
      </n>
      <n v="7179.99" in="0">
        <tpls c="4">
          <tpl fld="2" item="10"/>
          <tpl fld="8" item="3"/>
          <tpl fld="6" item="9"/>
          <tpl fld="7" item="10"/>
        </tpls>
      </n>
      <n v="236.6" in="0">
        <tpls c="4">
          <tpl fld="2" item="10"/>
          <tpl fld="8" item="3"/>
          <tpl fld="6" item="9"/>
          <tpl fld="7" item="19"/>
        </tpls>
      </n>
      <n v="4110.8500000000004" in="0">
        <tpls c="4">
          <tpl fld="2" item="10"/>
          <tpl fld="8" item="3"/>
          <tpl fld="6" item="10"/>
          <tpl fld="7" item="0"/>
        </tpls>
      </n>
      <n v="4740.37" in="0">
        <tpls c="4">
          <tpl fld="2" item="10"/>
          <tpl fld="8" item="3"/>
          <tpl fld="6" item="10"/>
          <tpl fld="7" item="8"/>
        </tpls>
      </n>
      <n v="8927.3700000000008" in="0">
        <tpls c="4">
          <tpl fld="2" item="10"/>
          <tpl fld="8" item="3"/>
          <tpl fld="6" item="10"/>
          <tpl fld="7" item="18"/>
        </tpls>
      </n>
      <n v="5305.58" in="0">
        <tpls c="4">
          <tpl fld="2" item="10"/>
          <tpl fld="8" item="3"/>
          <tpl fld="6" item="11"/>
          <tpl fld="7" item="29"/>
        </tpls>
      </n>
      <n v="461.94" in="0">
        <tpls c="4">
          <tpl fld="2" item="10"/>
          <tpl fld="8" item="3"/>
          <tpl fld="6" item="11"/>
          <tpl fld="7" item="27"/>
        </tpls>
      </n>
      <n v="3859.23" in="0">
        <tpls c="4">
          <tpl fld="2" item="10"/>
          <tpl fld="8" item="3"/>
          <tpl fld="6" item="11"/>
          <tpl fld="7" item="16"/>
        </tpls>
      </n>
      <n v="3962.86" in="0">
        <tpls c="4">
          <tpl fld="2" item="10"/>
          <tpl fld="8" item="3"/>
          <tpl fld="6" item="11"/>
          <tpl fld="7" item="25"/>
        </tpls>
      </n>
      <n v="7368.82" in="0">
        <tpls c="4">
          <tpl fld="2" item="10"/>
          <tpl fld="8" item="4"/>
          <tpl fld="6" item="0"/>
          <tpl fld="7" item="6"/>
        </tpls>
      </n>
      <m in="0">
        <tpls c="4">
          <tpl fld="2" item="10"/>
          <tpl fld="8" item="4"/>
          <tpl fld="6" item="0"/>
          <tpl fld="7" item="14"/>
        </tpls>
      </m>
      <n v="4034.99" in="0">
        <tpls c="4">
          <tpl fld="2" item="10"/>
          <tpl fld="8" item="4"/>
          <tpl fld="6" item="0"/>
          <tpl fld="7" item="22"/>
        </tpls>
      </n>
      <n v="4134" in="0">
        <tpls c="4">
          <tpl fld="2" item="10"/>
          <tpl fld="8" item="4"/>
          <tpl fld="6" item="1"/>
          <tpl fld="7" item="3"/>
        </tpls>
      </n>
      <n v="4438.33" in="0">
        <tpls c="4">
          <tpl fld="2" item="10"/>
          <tpl fld="8" item="4"/>
          <tpl fld="6" item="1"/>
          <tpl fld="7" item="12"/>
        </tpls>
      </n>
      <n v="5553.59" in="0">
        <tpls c="4">
          <tpl fld="2" item="10"/>
          <tpl fld="8" item="4"/>
          <tpl fld="6" item="1"/>
          <tpl fld="7" item="28"/>
        </tpls>
      </n>
      <m in="0">
        <tpls c="4">
          <tpl fld="2" item="10"/>
          <tpl fld="8" item="4"/>
          <tpl fld="6" item="2"/>
          <tpl fld="7" item="3"/>
        </tpls>
      </m>
      <n v="4605.09" in="0">
        <tpls c="4">
          <tpl fld="2" item="10"/>
          <tpl fld="8" item="4"/>
          <tpl fld="6" item="2"/>
          <tpl fld="7" item="12"/>
        </tpls>
      </n>
      <n v="3776.79" in="0">
        <tpls c="4">
          <tpl fld="2" item="10"/>
          <tpl fld="8" item="4"/>
          <tpl fld="6" item="2"/>
          <tpl fld="7" item="28"/>
        </tpls>
      </n>
      <m in="0">
        <tpls c="4">
          <tpl fld="2" item="10"/>
          <tpl fld="8" item="4"/>
          <tpl fld="6" item="3"/>
          <tpl fld="7" item="26"/>
        </tpls>
      </m>
      <n v="7423.21" in="0">
        <tpls c="4">
          <tpl fld="2" item="10"/>
          <tpl fld="8" item="4"/>
          <tpl fld="6" item="3"/>
          <tpl fld="7" item="9"/>
        </tpls>
      </n>
      <n v="4443.08" in="0">
        <tpls c="4">
          <tpl fld="2" item="10"/>
          <tpl fld="8" item="4"/>
          <tpl fld="6" item="3"/>
          <tpl fld="7" item="18"/>
        </tpls>
      </n>
      <n v="3136.12" in="0">
        <tpls c="4">
          <tpl fld="2" item="10"/>
          <tpl fld="8" item="4"/>
          <tpl fld="6" item="4"/>
          <tpl fld="7" item="4"/>
        </tpls>
      </n>
      <n v="5756.69" in="0">
        <tpls c="4">
          <tpl fld="2" item="10"/>
          <tpl fld="8" item="4"/>
          <tpl fld="6" item="4"/>
          <tpl fld="7" item="21"/>
        </tpls>
      </n>
      <n v="3641.73" in="0">
        <tpls c="4">
          <tpl fld="2" item="10"/>
          <tpl fld="8" item="4"/>
          <tpl fld="6" item="5"/>
          <tpl fld="7" item="10"/>
        </tpls>
      </n>
      <n v="240.07" in="0">
        <tpls c="4">
          <tpl fld="2" item="10"/>
          <tpl fld="8" item="4"/>
          <tpl fld="6" item="6"/>
          <tpl fld="7" item="2"/>
        </tpls>
      </n>
      <n v="5958.62" in="0">
        <tpls c="4">
          <tpl fld="2" item="10"/>
          <tpl fld="8" item="4"/>
          <tpl fld="6" item="6"/>
          <tpl fld="7" item="21"/>
        </tpls>
      </n>
      <n v="3933.57" in="0">
        <tpls c="4">
          <tpl fld="2" item="10"/>
          <tpl fld="8" item="4"/>
          <tpl fld="6" item="7"/>
          <tpl fld="7" item="9"/>
        </tpls>
      </n>
      <n v="4457.82" in="0">
        <tpls c="4">
          <tpl fld="2" item="10"/>
          <tpl fld="8" item="4"/>
          <tpl fld="6" item="8"/>
          <tpl fld="7" item="0"/>
        </tpls>
      </n>
      <n v="6599.87" in="0">
        <tpls c="4">
          <tpl fld="2" item="10"/>
          <tpl fld="8" item="4"/>
          <tpl fld="6" item="8"/>
          <tpl fld="7" item="17"/>
        </tpls>
      </n>
      <n v="5721.81" in="0">
        <tpls c="4">
          <tpl fld="2" item="10"/>
          <tpl fld="8" item="4"/>
          <tpl fld="6" item="9"/>
          <tpl fld="7" item="16"/>
        </tpls>
      </n>
      <m in="0">
        <tpls c="4">
          <tpl fld="2" item="10"/>
          <tpl fld="8" item="4"/>
          <tpl fld="6" item="10"/>
          <tpl fld="7" item="22"/>
        </tpls>
      </m>
      <n v="8993.4699999999993" in="0">
        <tpls c="4">
          <tpl fld="2" item="10"/>
          <tpl fld="8" item="5"/>
          <tpl fld="6" item="0"/>
          <tpl fld="7" item="3"/>
        </tpls>
      </n>
      <n v="11974.92" in="0">
        <tpls c="4">
          <tpl fld="2" item="10"/>
          <tpl fld="8" item="5"/>
          <tpl fld="6" item="1"/>
          <tpl fld="7" item="8"/>
        </tpls>
      </n>
      <n v="5035.3500000000004" in="0">
        <tpls c="4">
          <tpl fld="2" item="10"/>
          <tpl fld="8" item="5"/>
          <tpl fld="6" item="2"/>
          <tpl fld="7" item="18"/>
        </tpls>
      </n>
      <n v="8665.9699999999993" in="0">
        <tpls c="4">
          <tpl fld="2" item="10"/>
          <tpl fld="8" item="5"/>
          <tpl fld="6" item="3"/>
          <tpl fld="7" item="24"/>
        </tpls>
      </n>
      <m in="0">
        <tpls c="4">
          <tpl fld="2" item="10"/>
          <tpl fld="8" item="5"/>
          <tpl fld="6" item="5"/>
          <tpl fld="7" item="2"/>
        </tpls>
      </m>
      <n v="5134.83" in="0">
        <tpls c="4">
          <tpl fld="2" item="10"/>
          <tpl fld="8" item="5"/>
          <tpl fld="6" item="6"/>
          <tpl fld="7" item="11"/>
        </tpls>
      </n>
      <n v="7559.5" in="0">
        <tpls c="4">
          <tpl fld="2" item="10"/>
          <tpl fld="8" item="5"/>
          <tpl fld="6" item="7"/>
          <tpl fld="7" item="28"/>
        </tpls>
      </n>
      <n v="4779.58" in="0">
        <tpls c="4">
          <tpl fld="2" item="10"/>
          <tpl fld="8" item="5"/>
          <tpl fld="6" item="9"/>
          <tpl fld="7" item="29"/>
        </tpls>
      </n>
      <n v="10589.33" in="0">
        <tpls c="4">
          <tpl fld="2" item="10"/>
          <tpl fld="8" item="5"/>
          <tpl fld="6" item="10"/>
          <tpl fld="7" item="7"/>
        </tpls>
      </n>
      <n v="7443.02" in="0">
        <tpls c="4">
          <tpl fld="2" item="10"/>
          <tpl fld="8" item="5"/>
          <tpl fld="6" item="11"/>
          <tpl fld="7" item="13"/>
        </tpls>
      </n>
      <n v="97.73" in="0">
        <tpls c="4">
          <tpl fld="2" item="10"/>
          <tpl fld="8" item="3"/>
          <tpl fld="6" item="2"/>
          <tpl fld="7" item="3"/>
        </tpls>
      </n>
      <n v="3932.76" in="0">
        <tpls c="4">
          <tpl fld="2" item="10"/>
          <tpl fld="8" item="3"/>
          <tpl fld="6" item="2"/>
          <tpl fld="7" item="27"/>
        </tpls>
      </n>
      <n v="3575.41" in="0">
        <tpls c="4">
          <tpl fld="2" item="10"/>
          <tpl fld="8" item="3"/>
          <tpl fld="6" item="2"/>
          <tpl fld="7" item="12"/>
        </tpls>
      </n>
      <m in="0">
        <tpls c="4">
          <tpl fld="2" item="10"/>
          <tpl fld="8" item="3"/>
          <tpl fld="6" item="2"/>
          <tpl fld="7" item="16"/>
        </tpls>
      </m>
      <n v="3884.78" in="0">
        <tpls c="4">
          <tpl fld="2" item="10"/>
          <tpl fld="8" item="3"/>
          <tpl fld="6" item="2"/>
          <tpl fld="7" item="28"/>
        </tpls>
      </n>
      <n v="6053.72" in="0">
        <tpls c="4">
          <tpl fld="2" item="10"/>
          <tpl fld="8" item="3"/>
          <tpl fld="6" item="2"/>
          <tpl fld="7" item="25"/>
        </tpls>
      </n>
      <n v="355" in="0">
        <tpls c="4">
          <tpl fld="2" item="10"/>
          <tpl fld="8" item="3"/>
          <tpl fld="6" item="3"/>
          <tpl fld="7" item="26"/>
        </tpls>
      </n>
      <n v="4758.59" in="0">
        <tpls c="4">
          <tpl fld="2" item="10"/>
          <tpl fld="8" item="3"/>
          <tpl fld="6" item="3"/>
          <tpl fld="7" item="5"/>
        </tpls>
      </n>
      <n v="5276.09" in="0">
        <tpls c="4">
          <tpl fld="2" item="10"/>
          <tpl fld="8" item="3"/>
          <tpl fld="6" item="3"/>
          <tpl fld="7" item="9"/>
        </tpls>
      </n>
      <n v="136.43" in="0">
        <tpls c="4">
          <tpl fld="2" item="10"/>
          <tpl fld="8" item="3"/>
          <tpl fld="6" item="3"/>
          <tpl fld="7" item="13"/>
        </tpls>
      </n>
      <n v="8059.6" in="0">
        <tpls c="4">
          <tpl fld="2" item="10"/>
          <tpl fld="8" item="3"/>
          <tpl fld="6" item="3"/>
          <tpl fld="7" item="18"/>
        </tpls>
      </n>
      <n v="3805.82" in="0">
        <tpls c="4">
          <tpl fld="2" item="10"/>
          <tpl fld="8" item="3"/>
          <tpl fld="6" item="3"/>
          <tpl fld="7" item="23"/>
        </tpls>
      </n>
      <n v="5711.76" in="0">
        <tpls c="4">
          <tpl fld="2" item="10"/>
          <tpl fld="8" item="3"/>
          <tpl fld="6" item="4"/>
          <tpl fld="7" item="26"/>
        </tpls>
      </n>
      <n v="4710.4799999999996" in="0">
        <tpls c="4">
          <tpl fld="2" item="10"/>
          <tpl fld="8" item="3"/>
          <tpl fld="6" item="4"/>
          <tpl fld="7" item="4"/>
        </tpls>
      </n>
      <n v="6602.82" in="0">
        <tpls c="4">
          <tpl fld="2" item="10"/>
          <tpl fld="8" item="3"/>
          <tpl fld="6" item="4"/>
          <tpl fld="7" item="8"/>
        </tpls>
      </n>
      <n v="5025.33" in="0">
        <tpls c="4">
          <tpl fld="2" item="10"/>
          <tpl fld="8" item="3"/>
          <tpl fld="6" item="4"/>
          <tpl fld="7" item="13"/>
        </tpls>
      </n>
      <n v="4729.26" in="0">
        <tpls c="4">
          <tpl fld="2" item="10"/>
          <tpl fld="8" item="3"/>
          <tpl fld="6" item="4"/>
          <tpl fld="7" item="17"/>
        </tpls>
      </n>
      <n v="7015.87" in="0">
        <tpls c="4">
          <tpl fld="2" item="10"/>
          <tpl fld="8" item="3"/>
          <tpl fld="6" item="4"/>
          <tpl fld="7" item="21"/>
        </tpls>
      </n>
      <m in="0">
        <tpls c="4">
          <tpl fld="2" item="10"/>
          <tpl fld="8" item="3"/>
          <tpl fld="6" item="4"/>
          <tpl fld="7" item="30"/>
        </tpls>
      </m>
      <n v="6876.39" in="0">
        <tpls c="4">
          <tpl fld="2" item="10"/>
          <tpl fld="8" item="3"/>
          <tpl fld="6" item="5"/>
          <tpl fld="7" item="1"/>
        </tpls>
      </n>
      <n v="5350.09" in="0">
        <tpls c="4">
          <tpl fld="2" item="10"/>
          <tpl fld="8" item="3"/>
          <tpl fld="6" item="5"/>
          <tpl fld="7" item="6"/>
        </tpls>
      </n>
      <n v="4783.01" in="0">
        <tpls c="4">
          <tpl fld="2" item="10"/>
          <tpl fld="8" item="3"/>
          <tpl fld="6" item="5"/>
          <tpl fld="7" item="10"/>
        </tpls>
      </n>
      <n v="5785.85" in="0">
        <tpls c="4">
          <tpl fld="2" item="10"/>
          <tpl fld="8" item="3"/>
          <tpl fld="6" item="5"/>
          <tpl fld="7" item="14"/>
        </tpls>
      </n>
      <n v="3656.58" in="0">
        <tpls c="4">
          <tpl fld="2" item="10"/>
          <tpl fld="8" item="3"/>
          <tpl fld="6" item="5"/>
          <tpl fld="7" item="20"/>
        </tpls>
      </n>
      <n v="3504.33" in="0">
        <tpls c="4">
          <tpl fld="2" item="10"/>
          <tpl fld="8" item="3"/>
          <tpl fld="6" item="5"/>
          <tpl fld="7" item="24"/>
        </tpls>
      </n>
      <m in="0">
        <tpls c="4">
          <tpl fld="2" item="10"/>
          <tpl fld="8" item="3"/>
          <tpl fld="6" item="6"/>
          <tpl fld="7" item="2"/>
        </tpls>
      </m>
      <n v="2433.11" in="0">
        <tpls c="4">
          <tpl fld="2" item="10"/>
          <tpl fld="8" item="3"/>
          <tpl fld="6" item="6"/>
          <tpl fld="7" item="6"/>
        </tpls>
      </n>
      <n v="4172.13" in="0">
        <tpls c="4">
          <tpl fld="2" item="10"/>
          <tpl fld="8" item="3"/>
          <tpl fld="6" item="6"/>
          <tpl fld="7" item="10"/>
        </tpls>
      </n>
      <n v="6279.91" in="0">
        <tpls c="4">
          <tpl fld="2" item="10"/>
          <tpl fld="8" item="3"/>
          <tpl fld="6" item="6"/>
          <tpl fld="7" item="16"/>
        </tpls>
      </n>
      <n v="8059.42" in="0">
        <tpls c="4">
          <tpl fld="2" item="10"/>
          <tpl fld="8" item="3"/>
          <tpl fld="6" item="6"/>
          <tpl fld="7" item="21"/>
        </tpls>
      </n>
      <n v="6057.22" in="0">
        <tpls c="4">
          <tpl fld="2" item="10"/>
          <tpl fld="8" item="3"/>
          <tpl fld="6" item="6"/>
          <tpl fld="7" item="25"/>
        </tpls>
      </n>
      <n v="7981.62" in="0">
        <tpls c="4">
          <tpl fld="2" item="10"/>
          <tpl fld="8" item="3"/>
          <tpl fld="6" item="7"/>
          <tpl fld="7" item="1"/>
        </tpls>
      </n>
      <n v="8692.9599999999991" in="0">
        <tpls c="4">
          <tpl fld="2" item="10"/>
          <tpl fld="8" item="3"/>
          <tpl fld="6" item="7"/>
          <tpl fld="7" item="6"/>
        </tpls>
      </n>
      <n v="4111.04" in="0">
        <tpls c="4">
          <tpl fld="2" item="10"/>
          <tpl fld="8" item="3"/>
          <tpl fld="6" item="7"/>
          <tpl fld="7" item="9"/>
        </tpls>
      </n>
      <n v="4902.3599999999997" in="0">
        <tpls c="4">
          <tpl fld="2" item="10"/>
          <tpl fld="8" item="3"/>
          <tpl fld="6" item="7"/>
          <tpl fld="7" item="15"/>
        </tpls>
      </n>
      <n v="3251.24" in="0">
        <tpls c="4">
          <tpl fld="2" item="10"/>
          <tpl fld="8" item="3"/>
          <tpl fld="6" item="7"/>
          <tpl fld="7" item="20"/>
        </tpls>
      </n>
      <n v="139.68" in="0">
        <tpls c="4">
          <tpl fld="2" item="10"/>
          <tpl fld="8" item="3"/>
          <tpl fld="6" item="7"/>
          <tpl fld="7" item="23"/>
        </tpls>
      </n>
      <n v="3250.95" in="0">
        <tpls c="4">
          <tpl fld="2" item="10"/>
          <tpl fld="8" item="3"/>
          <tpl fld="6" item="8"/>
          <tpl fld="7" item="0"/>
        </tpls>
      </n>
      <n v="4593.3999999999996" in="0">
        <tpls c="4">
          <tpl fld="2" item="10"/>
          <tpl fld="8" item="3"/>
          <tpl fld="6" item="8"/>
          <tpl fld="7" item="4"/>
        </tpls>
      </n>
      <n v="9031.14" in="0">
        <tpls c="4">
          <tpl fld="2" item="10"/>
          <tpl fld="8" item="3"/>
          <tpl fld="6" item="8"/>
          <tpl fld="7" item="9"/>
        </tpls>
      </n>
      <n v="2693.72" in="0">
        <tpls c="4">
          <tpl fld="2" item="10"/>
          <tpl fld="8" item="3"/>
          <tpl fld="6" item="8"/>
          <tpl fld="7" item="13"/>
        </tpls>
      </n>
      <n v="6044.23" in="0">
        <tpls c="4">
          <tpl fld="2" item="10"/>
          <tpl fld="8" item="3"/>
          <tpl fld="6" item="8"/>
          <tpl fld="7" item="17"/>
        </tpls>
      </n>
      <n v="350" in="0">
        <tpls c="4">
          <tpl fld="2" item="10"/>
          <tpl fld="8" item="3"/>
          <tpl fld="6" item="8"/>
          <tpl fld="7" item="28"/>
        </tpls>
      </n>
      <n v="5095.22" in="0">
        <tpls c="4">
          <tpl fld="2" item="10"/>
          <tpl fld="8" item="3"/>
          <tpl fld="6" item="8"/>
          <tpl fld="7" item="25"/>
        </tpls>
      </n>
      <n v="5524.75" in="0">
        <tpls c="4">
          <tpl fld="2" item="10"/>
          <tpl fld="8" item="3"/>
          <tpl fld="6" item="9"/>
          <tpl fld="7" item="2"/>
        </tpls>
      </n>
      <n v="3830.45" in="0">
        <tpls c="4">
          <tpl fld="2" item="10"/>
          <tpl fld="8" item="3"/>
          <tpl fld="6" item="9"/>
          <tpl fld="7" item="27"/>
        </tpls>
      </n>
      <n v="5367.12" in="0">
        <tpls c="4">
          <tpl fld="2" item="10"/>
          <tpl fld="8" item="3"/>
          <tpl fld="6" item="9"/>
          <tpl fld="7" item="11"/>
        </tpls>
      </n>
      <n v="5741.75" in="0">
        <tpls c="4">
          <tpl fld="2" item="10"/>
          <tpl fld="8" item="3"/>
          <tpl fld="6" item="9"/>
          <tpl fld="7" item="16"/>
        </tpls>
      </n>
      <n v="4841.33" in="0">
        <tpls c="4">
          <tpl fld="2" item="10"/>
          <tpl fld="8" item="3"/>
          <tpl fld="6" item="9"/>
          <tpl fld="7" item="28"/>
        </tpls>
      </n>
      <n v="5917.7" in="0">
        <tpls c="4">
          <tpl fld="2" item="10"/>
          <tpl fld="8" item="3"/>
          <tpl fld="6" item="9"/>
          <tpl fld="7" item="24"/>
        </tpls>
      </n>
      <n v="4426.55" in="0">
        <tpls c="4">
          <tpl fld="2" item="10"/>
          <tpl fld="8" item="3"/>
          <tpl fld="6" item="10"/>
          <tpl fld="7" item="26"/>
        </tpls>
      </n>
      <n v="7102.49" in="0">
        <tpls c="4">
          <tpl fld="2" item="10"/>
          <tpl fld="8" item="3"/>
          <tpl fld="6" item="10"/>
          <tpl fld="7" item="6"/>
        </tpls>
      </n>
      <n v="796.36" in="0">
        <tpls c="4">
          <tpl fld="2" item="10"/>
          <tpl fld="8" item="3"/>
          <tpl fld="6" item="10"/>
          <tpl fld="7" item="9"/>
        </tpls>
      </n>
      <n v="5198.37" in="0">
        <tpls c="4">
          <tpl fld="2" item="10"/>
          <tpl fld="8" item="3"/>
          <tpl fld="6" item="10"/>
          <tpl fld="7" item="14"/>
        </tpls>
      </n>
      <n v="6425.52" in="0">
        <tpls c="4">
          <tpl fld="2" item="10"/>
          <tpl fld="8" item="3"/>
          <tpl fld="6" item="10"/>
          <tpl fld="7" item="19"/>
        </tpls>
      </n>
      <m in="0">
        <tpls c="4">
          <tpl fld="2" item="10"/>
          <tpl fld="8" item="3"/>
          <tpl fld="6" item="10"/>
          <tpl fld="7" item="22"/>
        </tpls>
      </m>
      <n v="7947.23" in="0">
        <tpls c="4">
          <tpl fld="2" item="10"/>
          <tpl fld="8" item="3"/>
          <tpl fld="6" item="11"/>
          <tpl fld="7" item="0"/>
        </tpls>
      </n>
      <n v="4473.38" in="0">
        <tpls c="4">
          <tpl fld="2" item="10"/>
          <tpl fld="8" item="3"/>
          <tpl fld="6" item="11"/>
          <tpl fld="7" item="5"/>
        </tpls>
      </n>
      <m in="0">
        <tpls c="4">
          <tpl fld="2" item="10"/>
          <tpl fld="8" item="3"/>
          <tpl fld="6" item="11"/>
          <tpl fld="7" item="8"/>
        </tpls>
      </m>
      <n v="1887.55" in="0">
        <tpls c="4">
          <tpl fld="2" item="10"/>
          <tpl fld="8" item="3"/>
          <tpl fld="6" item="11"/>
          <tpl fld="7" item="12"/>
        </tpls>
      </n>
      <n v="3163.76" in="0">
        <tpls c="4">
          <tpl fld="2" item="10"/>
          <tpl fld="8" item="3"/>
          <tpl fld="6" item="11"/>
          <tpl fld="7" item="17"/>
        </tpls>
      </n>
      <n v="2703.47" in="0">
        <tpls c="4">
          <tpl fld="2" item="10"/>
          <tpl fld="8" item="3"/>
          <tpl fld="6" item="11"/>
          <tpl fld="7" item="22"/>
        </tpls>
      </n>
      <n v="945.29" in="0">
        <tpls c="4">
          <tpl fld="2" item="10"/>
          <tpl fld="8" item="3"/>
          <tpl fld="6" item="11"/>
          <tpl fld="7" item="30"/>
        </tpls>
      </n>
      <n v="3236.42" in="0">
        <tpls c="4">
          <tpl fld="2" item="10"/>
          <tpl fld="8" item="4"/>
          <tpl fld="6" item="0"/>
          <tpl fld="7" item="3"/>
        </tpls>
      </n>
      <m in="0">
        <tpls c="4">
          <tpl fld="2" item="10"/>
          <tpl fld="8" item="4"/>
          <tpl fld="6" item="0"/>
          <tpl fld="7" item="7"/>
        </tpls>
      </m>
      <n v="4780.8900000000003" in="0">
        <tpls c="4">
          <tpl fld="2" item="10"/>
          <tpl fld="8" item="4"/>
          <tpl fld="6" item="0"/>
          <tpl fld="7" item="11"/>
        </tpls>
      </n>
      <n v="2970.7" in="0">
        <tpls c="4">
          <tpl fld="2" item="10"/>
          <tpl fld="8" item="4"/>
          <tpl fld="6" item="0"/>
          <tpl fld="7" item="15"/>
        </tpls>
      </n>
      <n v="4454.82" in="0">
        <tpls c="4">
          <tpl fld="2" item="10"/>
          <tpl fld="8" item="4"/>
          <tpl fld="6" item="0"/>
          <tpl fld="7" item="19"/>
        </tpls>
      </n>
      <n v="4049.27" in="0">
        <tpls c="4">
          <tpl fld="2" item="10"/>
          <tpl fld="8" item="4"/>
          <tpl fld="6" item="0"/>
          <tpl fld="7" item="23"/>
        </tpls>
      </n>
      <n v="4689.01" in="0">
        <tpls c="4">
          <tpl fld="2" item="10"/>
          <tpl fld="8" item="4"/>
          <tpl fld="6" item="1"/>
          <tpl fld="7" item="26"/>
        </tpls>
      </n>
      <m in="0">
        <tpls c="4">
          <tpl fld="2" item="10"/>
          <tpl fld="8" item="4"/>
          <tpl fld="6" item="1"/>
          <tpl fld="7" item="4"/>
        </tpls>
      </m>
      <n v="7044.66" in="0">
        <tpls c="4">
          <tpl fld="2" item="10"/>
          <tpl fld="8" item="4"/>
          <tpl fld="6" item="1"/>
          <tpl fld="7" item="8"/>
        </tpls>
      </n>
      <n v="6758.98" in="0">
        <tpls c="4">
          <tpl fld="2" item="10"/>
          <tpl fld="8" item="4"/>
          <tpl fld="6" item="1"/>
          <tpl fld="7" item="13"/>
        </tpls>
      </n>
      <m in="0">
        <tpls c="4">
          <tpl fld="2" item="10"/>
          <tpl fld="8" item="4"/>
          <tpl fld="6" item="1"/>
          <tpl fld="7" item="17"/>
        </tpls>
      </m>
      <n v="4917.84" in="0">
        <tpls c="4">
          <tpl fld="2" item="10"/>
          <tpl fld="8" item="4"/>
          <tpl fld="6" item="1"/>
          <tpl fld="7" item="21"/>
        </tpls>
      </n>
      <n v="5916.17" in="0">
        <tpls c="4">
          <tpl fld="2" item="10"/>
          <tpl fld="8" item="4"/>
          <tpl fld="6" item="2"/>
          <tpl fld="7" item="26"/>
        </tpls>
      </n>
      <n v="2977.31" in="0">
        <tpls c="4">
          <tpl fld="2" item="10"/>
          <tpl fld="8" item="4"/>
          <tpl fld="6" item="2"/>
          <tpl fld="7" item="5"/>
        </tpls>
      </n>
      <n v="4174.43" in="0">
        <tpls c="4">
          <tpl fld="2" item="10"/>
          <tpl fld="8" item="4"/>
          <tpl fld="6" item="2"/>
          <tpl fld="7" item="8"/>
        </tpls>
      </n>
      <n v="3856.94" in="0">
        <tpls c="4">
          <tpl fld="2" item="10"/>
          <tpl fld="8" item="4"/>
          <tpl fld="6" item="2"/>
          <tpl fld="7" item="13"/>
        </tpls>
      </n>
      <n v="3599.94" in="0">
        <tpls c="4">
          <tpl fld="2" item="10"/>
          <tpl fld="8" item="4"/>
          <tpl fld="6" item="2"/>
          <tpl fld="7" item="18"/>
        </tpls>
      </n>
      <n v="2485.35" in="0">
        <tpls c="4">
          <tpl fld="2" item="10"/>
          <tpl fld="8" item="4"/>
          <tpl fld="6" item="2"/>
          <tpl fld="7" item="21"/>
        </tpls>
      </n>
      <n v="5271.01" in="0">
        <tpls c="4">
          <tpl fld="2" item="10"/>
          <tpl fld="8" item="4"/>
          <tpl fld="6" item="2"/>
          <tpl fld="7" item="30"/>
        </tpls>
      </n>
      <n v="5904.03" in="0">
        <tpls c="4">
          <tpl fld="2" item="10"/>
          <tpl fld="8" item="4"/>
          <tpl fld="6" item="3"/>
          <tpl fld="7" item="2"/>
        </tpls>
      </n>
      <n v="3496.26" in="0">
        <tpls c="4">
          <tpl fld="2" item="10"/>
          <tpl fld="8" item="4"/>
          <tpl fld="6" item="3"/>
          <tpl fld="7" item="6"/>
        </tpls>
      </n>
      <n v="3770.77" in="0">
        <tpls c="4">
          <tpl fld="2" item="10"/>
          <tpl fld="8" item="4"/>
          <tpl fld="6" item="3"/>
          <tpl fld="7" item="10"/>
        </tpls>
      </n>
      <n v="4759.88" in="0">
        <tpls c="4">
          <tpl fld="2" item="10"/>
          <tpl fld="8" item="4"/>
          <tpl fld="6" item="3"/>
          <tpl fld="7" item="15"/>
        </tpls>
      </n>
      <n v="2951.84" in="0">
        <tpls c="4">
          <tpl fld="2" item="10"/>
          <tpl fld="8" item="4"/>
          <tpl fld="6" item="3"/>
          <tpl fld="7" item="19"/>
        </tpls>
      </n>
      <m in="0">
        <tpls c="4">
          <tpl fld="2" item="10"/>
          <tpl fld="8" item="4"/>
          <tpl fld="6" item="4"/>
          <tpl fld="7" item="29"/>
        </tpls>
      </m>
      <n v="2959.68" in="0">
        <tpls c="4">
          <tpl fld="2" item="10"/>
          <tpl fld="8" item="4"/>
          <tpl fld="6" item="4"/>
          <tpl fld="7" item="27"/>
        </tpls>
      </n>
      <n v="5126.72" in="0">
        <tpls c="4">
          <tpl fld="2" item="10"/>
          <tpl fld="8" item="4"/>
          <tpl fld="6" item="4"/>
          <tpl fld="7" item="16"/>
        </tpls>
      </n>
      <m in="0">
        <tpls c="4">
          <tpl fld="2" item="10"/>
          <tpl fld="8" item="4"/>
          <tpl fld="6" item="4"/>
          <tpl fld="7" item="24"/>
        </tpls>
      </m>
      <n v="5466.41" in="0">
        <tpls c="4">
          <tpl fld="2" item="10"/>
          <tpl fld="8" item="4"/>
          <tpl fld="6" item="5"/>
          <tpl fld="7" item="5"/>
        </tpls>
      </n>
      <n v="4023.99" in="0">
        <tpls c="4">
          <tpl fld="2" item="10"/>
          <tpl fld="8" item="4"/>
          <tpl fld="6" item="5"/>
          <tpl fld="7" item="13"/>
        </tpls>
      </n>
      <n v="5886.98" in="0">
        <tpls c="4">
          <tpl fld="2" item="10"/>
          <tpl fld="8" item="4"/>
          <tpl fld="6" item="5"/>
          <tpl fld="7" item="23"/>
        </tpls>
      </n>
      <n v="3960.81" in="0">
        <tpls c="4">
          <tpl fld="2" item="10"/>
          <tpl fld="8" item="4"/>
          <tpl fld="6" item="6"/>
          <tpl fld="7" item="5"/>
        </tpls>
      </n>
      <n v="4644.79" in="0">
        <tpls c="4">
          <tpl fld="2" item="10"/>
          <tpl fld="8" item="4"/>
          <tpl fld="6" item="6"/>
          <tpl fld="7" item="15"/>
        </tpls>
      </n>
      <n v="3640.32" in="0">
        <tpls c="4">
          <tpl fld="2" item="10"/>
          <tpl fld="8" item="4"/>
          <tpl fld="6" item="6"/>
          <tpl fld="7" item="24"/>
        </tpls>
      </n>
      <m in="0">
        <tpls c="4">
          <tpl fld="2" item="10"/>
          <tpl fld="8" item="4"/>
          <tpl fld="6" item="7"/>
          <tpl fld="7" item="4"/>
        </tpls>
      </m>
      <n v="4541.01" in="0">
        <tpls c="4">
          <tpl fld="2" item="10"/>
          <tpl fld="8" item="4"/>
          <tpl fld="6" item="7"/>
          <tpl fld="7" item="14"/>
        </tpls>
      </n>
      <n v="6931.54" in="0">
        <tpls c="4">
          <tpl fld="2" item="10"/>
          <tpl fld="8" item="4"/>
          <tpl fld="6" item="7"/>
          <tpl fld="7" item="22"/>
        </tpls>
      </n>
      <m in="0">
        <tpls c="4">
          <tpl fld="2" item="10"/>
          <tpl fld="8" item="4"/>
          <tpl fld="6" item="8"/>
          <tpl fld="7" item="3"/>
        </tpls>
      </m>
      <n v="4944.18" in="0">
        <tpls c="4">
          <tpl fld="2" item="10"/>
          <tpl fld="8" item="4"/>
          <tpl fld="6" item="8"/>
          <tpl fld="7" item="12"/>
        </tpls>
      </n>
      <n v="4904.55" in="0">
        <tpls c="4">
          <tpl fld="2" item="10"/>
          <tpl fld="8" item="4"/>
          <tpl fld="6" item="8"/>
          <tpl fld="7" item="20"/>
        </tpls>
      </n>
      <n v="4836.49" in="0">
        <tpls c="4">
          <tpl fld="2" item="10"/>
          <tpl fld="8" item="4"/>
          <tpl fld="6" item="9"/>
          <tpl fld="7" item="2"/>
        </tpls>
      </n>
      <n v="3988.39" in="0">
        <tpls c="4">
          <tpl fld="2" item="10"/>
          <tpl fld="8" item="4"/>
          <tpl fld="6" item="9"/>
          <tpl fld="7" item="28"/>
        </tpls>
      </n>
      <m in="0">
        <tpls c="4">
          <tpl fld="2" item="10"/>
          <tpl fld="8" item="4"/>
          <tpl fld="6" item="10"/>
          <tpl fld="7" item="9"/>
        </tpls>
      </m>
      <n v="5513.9" in="0">
        <tpls c="4">
          <tpl fld="2" item="10"/>
          <tpl fld="8" item="4"/>
          <tpl fld="6" item="11"/>
          <tpl fld="7" item="0"/>
        </tpls>
      </n>
      <n v="4898.9799999999996" in="0">
        <tpls c="4">
          <tpl fld="2" item="10"/>
          <tpl fld="8" item="4"/>
          <tpl fld="6" item="11"/>
          <tpl fld="7" item="17"/>
        </tpls>
      </n>
      <m in="0">
        <tpls c="4">
          <tpl fld="2" item="10"/>
          <tpl fld="8" item="5"/>
          <tpl fld="6" item="0"/>
          <tpl fld="7" item="7"/>
        </tpls>
      </m>
      <n v="8253.91" in="0">
        <tpls c="4">
          <tpl fld="2" item="10"/>
          <tpl fld="8" item="5"/>
          <tpl fld="6" item="0"/>
          <tpl fld="7" item="23"/>
        </tpls>
      </n>
      <n v="11944.29" in="0">
        <tpls c="4">
          <tpl fld="2" item="10"/>
          <tpl fld="8" item="5"/>
          <tpl fld="6" item="1"/>
          <tpl fld="7" item="13"/>
        </tpls>
      </n>
      <n v="7762.28" in="0">
        <tpls c="4">
          <tpl fld="2" item="10"/>
          <tpl fld="8" item="5"/>
          <tpl fld="6" item="2"/>
          <tpl fld="7" item="5"/>
        </tpls>
      </n>
      <n v="5970.77" in="0">
        <tpls c="4">
          <tpl fld="2" item="10"/>
          <tpl fld="8" item="5"/>
          <tpl fld="6" item="2"/>
          <tpl fld="7" item="21"/>
        </tpls>
      </n>
      <n v="7594.35" in="0">
        <tpls c="4">
          <tpl fld="2" item="10"/>
          <tpl fld="8" item="5"/>
          <tpl fld="6" item="3"/>
          <tpl fld="7" item="10"/>
        </tpls>
      </n>
      <n v="11056.79" in="0">
        <tpls c="4">
          <tpl fld="2" item="10"/>
          <tpl fld="8" item="5"/>
          <tpl fld="6" item="4"/>
          <tpl fld="7" item="1"/>
        </tpls>
      </n>
      <n v="147.22" in="0">
        <tpls c="4">
          <tpl fld="2" item="10"/>
          <tpl fld="8" item="5"/>
          <tpl fld="6" item="4"/>
          <tpl fld="7" item="18"/>
        </tpls>
      </n>
      <n v="6559.94" in="0">
        <tpls c="4">
          <tpl fld="2" item="10"/>
          <tpl fld="8" item="5"/>
          <tpl fld="6" item="5"/>
          <tpl fld="7" item="7"/>
        </tpls>
      </n>
      <n v="8306.7900000000009" in="0">
        <tpls c="4">
          <tpl fld="2" item="10"/>
          <tpl fld="8" item="5"/>
          <tpl fld="6" item="5"/>
          <tpl fld="7" item="25"/>
        </tpls>
      </n>
      <n v="8962.48" in="0">
        <tpls c="4">
          <tpl fld="2" item="10"/>
          <tpl fld="8" item="5"/>
          <tpl fld="6" item="6"/>
          <tpl fld="7" item="17"/>
        </tpls>
      </n>
      <n v="11215.9" in="0">
        <tpls c="4">
          <tpl fld="2" item="10"/>
          <tpl fld="8" item="5"/>
          <tpl fld="6" item="7"/>
          <tpl fld="7" item="7"/>
        </tpls>
      </n>
      <n v="7840.72" in="0">
        <tpls c="4">
          <tpl fld="2" item="10"/>
          <tpl fld="8" item="5"/>
          <tpl fld="6" item="7"/>
          <tpl fld="7" item="25"/>
        </tpls>
      </n>
      <m in="0">
        <tpls c="4">
          <tpl fld="2" item="10"/>
          <tpl fld="8" item="5"/>
          <tpl fld="6" item="8"/>
          <tpl fld="7" item="14"/>
        </tpls>
      </m>
      <n v="12243.69" in="0">
        <tpls c="4">
          <tpl fld="2" item="10"/>
          <tpl fld="8" item="5"/>
          <tpl fld="6" item="9"/>
          <tpl fld="7" item="3"/>
        </tpls>
      </n>
      <n v="7791.02" in="0">
        <tpls c="4">
          <tpl fld="2" item="10"/>
          <tpl fld="8" item="5"/>
          <tpl fld="6" item="9"/>
          <tpl fld="7" item="21"/>
        </tpls>
      </n>
      <n v="10828.62" in="0">
        <tpls c="4">
          <tpl fld="2" item="10"/>
          <tpl fld="8" item="5"/>
          <tpl fld="6" item="10"/>
          <tpl fld="7" item="11"/>
        </tpls>
      </n>
      <n v="6134.49" in="0">
        <tpls c="4">
          <tpl fld="2" item="10"/>
          <tpl fld="8" item="5"/>
          <tpl fld="6" item="11"/>
          <tpl fld="7" item="26"/>
        </tpls>
      </n>
      <n v="6502.28" in="0">
        <tpls c="4">
          <tpl fld="2" item="10"/>
          <tpl fld="8" item="5"/>
          <tpl fld="6" item="11"/>
          <tpl fld="7" item="18"/>
        </tpls>
      </n>
      <n v="5068.68" in="0">
        <tpls c="4">
          <tpl fld="2" item="10"/>
          <tpl fld="8" item="3"/>
          <tpl fld="6" item="2"/>
          <tpl fld="7" item="5"/>
        </tpls>
      </n>
      <n v="3100.71" in="0">
        <tpls c="4">
          <tpl fld="2" item="10"/>
          <tpl fld="8" item="3"/>
          <tpl fld="6" item="2"/>
          <tpl fld="7" item="8"/>
        </tpls>
      </n>
      <n v="2626.33" in="0">
        <tpls c="4">
          <tpl fld="2" item="10"/>
          <tpl fld="8" item="3"/>
          <tpl fld="6" item="2"/>
          <tpl fld="7" item="13"/>
        </tpls>
      </n>
      <n v="4588.84" in="0">
        <tpls c="4">
          <tpl fld="2" item="10"/>
          <tpl fld="8" item="3"/>
          <tpl fld="6" item="2"/>
          <tpl fld="7" item="18"/>
        </tpls>
      </n>
      <n v="2362.0500000000002" in="0">
        <tpls c="4">
          <tpl fld="2" item="10"/>
          <tpl fld="8" item="3"/>
          <tpl fld="6" item="2"/>
          <tpl fld="7" item="21"/>
        </tpls>
      </n>
      <n v="2907.07" in="0">
        <tpls c="4">
          <tpl fld="2" item="10"/>
          <tpl fld="8" item="3"/>
          <tpl fld="6" item="2"/>
          <tpl fld="7" item="30"/>
        </tpls>
      </n>
      <n v="6634.91" in="0">
        <tpls c="4">
          <tpl fld="2" item="10"/>
          <tpl fld="8" item="3"/>
          <tpl fld="6" item="3"/>
          <tpl fld="7" item="2"/>
        </tpls>
      </n>
      <n v="4793.62" in="0">
        <tpls c="4">
          <tpl fld="2" item="10"/>
          <tpl fld="8" item="3"/>
          <tpl fld="6" item="3"/>
          <tpl fld="7" item="6"/>
        </tpls>
      </n>
      <n v="4961.91" in="0">
        <tpls c="4">
          <tpl fld="2" item="10"/>
          <tpl fld="8" item="3"/>
          <tpl fld="6" item="3"/>
          <tpl fld="7" item="10"/>
        </tpls>
      </n>
      <n v="7473.82" in="0">
        <tpls c="4">
          <tpl fld="2" item="10"/>
          <tpl fld="8" item="3"/>
          <tpl fld="6" item="3"/>
          <tpl fld="7" item="15"/>
        </tpls>
      </n>
      <n v="4191.1099999999997" in="0">
        <tpls c="4">
          <tpl fld="2" item="10"/>
          <tpl fld="8" item="3"/>
          <tpl fld="6" item="3"/>
          <tpl fld="7" item="19"/>
        </tpls>
      </n>
      <n v="5339.58" in="0">
        <tpls c="4">
          <tpl fld="2" item="10"/>
          <tpl fld="8" item="3"/>
          <tpl fld="6" item="3"/>
          <tpl fld="7" item="24"/>
        </tpls>
      </n>
      <n v="6387.28" in="0">
        <tpls c="4">
          <tpl fld="2" item="10"/>
          <tpl fld="8" item="3"/>
          <tpl fld="6" item="4"/>
          <tpl fld="7" item="1"/>
        </tpls>
      </n>
      <m in="0">
        <tpls c="4">
          <tpl fld="2" item="10"/>
          <tpl fld="8" item="3"/>
          <tpl fld="6" item="4"/>
          <tpl fld="7" item="5"/>
        </tpls>
      </m>
      <n v="4862.3" in="0">
        <tpls c="4">
          <tpl fld="2" item="10"/>
          <tpl fld="8" item="3"/>
          <tpl fld="6" item="4"/>
          <tpl fld="7" item="9"/>
        </tpls>
      </n>
      <n v="4195.46" in="0">
        <tpls c="4">
          <tpl fld="2" item="10"/>
          <tpl fld="8" item="3"/>
          <tpl fld="6" item="4"/>
          <tpl fld="7" item="14"/>
        </tpls>
      </n>
      <m in="0">
        <tpls c="4">
          <tpl fld="2" item="10"/>
          <tpl fld="8" item="3"/>
          <tpl fld="6" item="4"/>
          <tpl fld="7" item="18"/>
        </tpls>
      </m>
      <n v="5415.03" in="0">
        <tpls c="4">
          <tpl fld="2" item="10"/>
          <tpl fld="8" item="3"/>
          <tpl fld="6" item="4"/>
          <tpl fld="7" item="22"/>
        </tpls>
      </n>
      <n v="5093.51" in="0">
        <tpls c="4">
          <tpl fld="2" item="10"/>
          <tpl fld="8" item="3"/>
          <tpl fld="6" item="5"/>
          <tpl fld="7" item="29"/>
        </tpls>
      </n>
      <n v="124.3" in="0">
        <tpls c="4">
          <tpl fld="2" item="10"/>
          <tpl fld="8" item="3"/>
          <tpl fld="6" item="5"/>
          <tpl fld="7" item="2"/>
        </tpls>
      </n>
      <n v="5311.39" in="0">
        <tpls c="4">
          <tpl fld="2" item="10"/>
          <tpl fld="8" item="3"/>
          <tpl fld="6" item="5"/>
          <tpl fld="7" item="7"/>
        </tpls>
      </n>
      <n v="6582.18" in="0">
        <tpls c="4">
          <tpl fld="2" item="10"/>
          <tpl fld="8" item="3"/>
          <tpl fld="6" item="5"/>
          <tpl fld="7" item="11"/>
        </tpls>
      </n>
      <n v="3660.37" in="0">
        <tpls c="4">
          <tpl fld="2" item="10"/>
          <tpl fld="8" item="3"/>
          <tpl fld="6" item="5"/>
          <tpl fld="7" item="17"/>
        </tpls>
      </n>
      <n v="3173.91" in="0">
        <tpls c="4">
          <tpl fld="2" item="10"/>
          <tpl fld="8" item="3"/>
          <tpl fld="6" item="5"/>
          <tpl fld="7" item="28"/>
        </tpls>
      </n>
      <n v="2839.47" in="0">
        <tpls c="4">
          <tpl fld="2" item="10"/>
          <tpl fld="8" item="3"/>
          <tpl fld="6" item="5"/>
          <tpl fld="7" item="25"/>
        </tpls>
      </n>
      <n v="2763.57" in="0">
        <tpls c="4">
          <tpl fld="2" item="10"/>
          <tpl fld="8" item="3"/>
          <tpl fld="6" item="6"/>
          <tpl fld="7" item="3"/>
        </tpls>
      </n>
      <n v="139.68" in="0">
        <tpls c="4">
          <tpl fld="2" item="10"/>
          <tpl fld="8" item="3"/>
          <tpl fld="6" item="6"/>
          <tpl fld="7" item="7"/>
        </tpls>
      </n>
      <n v="3925.39" in="0">
        <tpls c="4">
          <tpl fld="2" item="10"/>
          <tpl fld="8" item="3"/>
          <tpl fld="6" item="6"/>
          <tpl fld="7" item="11"/>
        </tpls>
      </n>
      <n v="7311.92" in="0">
        <tpls c="4">
          <tpl fld="2" item="10"/>
          <tpl fld="8" item="3"/>
          <tpl fld="6" item="6"/>
          <tpl fld="7" item="17"/>
        </tpls>
      </n>
      <n v="7617.36" in="0">
        <tpls c="4">
          <tpl fld="2" item="10"/>
          <tpl fld="8" item="3"/>
          <tpl fld="6" item="6"/>
          <tpl fld="7" item="22"/>
        </tpls>
      </n>
      <m in="0">
        <tpls c="4">
          <tpl fld="2" item="10"/>
          <tpl fld="8" item="3"/>
          <tpl fld="6" item="6"/>
          <tpl fld="7" item="30"/>
        </tpls>
      </m>
      <n v="6673.97" in="0">
        <tpls c="4">
          <tpl fld="2" item="10"/>
          <tpl fld="8" item="3"/>
          <tpl fld="6" item="7"/>
          <tpl fld="7" item="2"/>
        </tpls>
      </n>
      <n v="6783.41" in="0">
        <tpls c="4">
          <tpl fld="2" item="10"/>
          <tpl fld="8" item="3"/>
          <tpl fld="6" item="7"/>
          <tpl fld="7" item="7"/>
        </tpls>
      </n>
      <n v="3856.34" in="0">
        <tpls c="4">
          <tpl fld="2" item="10"/>
          <tpl fld="8" item="3"/>
          <tpl fld="6" item="7"/>
          <tpl fld="7" item="12"/>
        </tpls>
      </n>
      <n v="3359.38" in="0">
        <tpls c="4">
          <tpl fld="2" item="10"/>
          <tpl fld="8" item="3"/>
          <tpl fld="6" item="7"/>
          <tpl fld="7" item="16"/>
        </tpls>
      </n>
      <n v="2739.44" in="0">
        <tpls c="4">
          <tpl fld="2" item="10"/>
          <tpl fld="8" item="3"/>
          <tpl fld="6" item="7"/>
          <tpl fld="7" item="28"/>
        </tpls>
      </n>
      <n v="2647.67" in="0">
        <tpls c="4">
          <tpl fld="2" item="10"/>
          <tpl fld="8" item="3"/>
          <tpl fld="6" item="7"/>
          <tpl fld="7" item="25"/>
        </tpls>
      </n>
      <n v="2533.92" in="0">
        <tpls c="4">
          <tpl fld="2" item="10"/>
          <tpl fld="8" item="3"/>
          <tpl fld="6" item="8"/>
          <tpl fld="7" item="26"/>
        </tpls>
      </n>
      <n v="3896.43" in="0">
        <tpls c="4">
          <tpl fld="2" item="10"/>
          <tpl fld="8" item="3"/>
          <tpl fld="6" item="8"/>
          <tpl fld="7" item="5"/>
        </tpls>
      </n>
      <n v="5465.71" in="0">
        <tpls c="4">
          <tpl fld="2" item="10"/>
          <tpl fld="8" item="3"/>
          <tpl fld="6" item="8"/>
          <tpl fld="7" item="10"/>
        </tpls>
      </n>
      <n v="97.73" in="0">
        <tpls c="4">
          <tpl fld="2" item="10"/>
          <tpl fld="8" item="3"/>
          <tpl fld="6" item="8"/>
          <tpl fld="7" item="14"/>
        </tpls>
      </n>
      <n v="5684.59" in="0">
        <tpls c="4">
          <tpl fld="2" item="10"/>
          <tpl fld="8" item="3"/>
          <tpl fld="6" item="8"/>
          <tpl fld="7" item="18"/>
        </tpls>
      </n>
      <n v="7494.83" in="0">
        <tpls c="4">
          <tpl fld="2" item="10"/>
          <tpl fld="8" item="3"/>
          <tpl fld="6" item="8"/>
          <tpl fld="7" item="22"/>
        </tpls>
      </n>
      <n v="4990.53" in="0">
        <tpls c="4">
          <tpl fld="2" item="10"/>
          <tpl fld="8" item="3"/>
          <tpl fld="6" item="9"/>
          <tpl fld="7" item="29"/>
        </tpls>
      </n>
      <n v="6072.01" in="0">
        <tpls c="4">
          <tpl fld="2" item="10"/>
          <tpl fld="8" item="3"/>
          <tpl fld="6" item="9"/>
          <tpl fld="7" item="3"/>
        </tpls>
      </n>
      <n v="6250.97" in="0">
        <tpls c="4">
          <tpl fld="2" item="10"/>
          <tpl fld="8" item="3"/>
          <tpl fld="6" item="9"/>
          <tpl fld="7" item="8"/>
        </tpls>
      </n>
      <n v="560.6" in="0">
        <tpls c="4">
          <tpl fld="2" item="10"/>
          <tpl fld="8" item="3"/>
          <tpl fld="6" item="9"/>
          <tpl fld="7" item="12"/>
        </tpls>
      </n>
      <n v="5744.35" in="0">
        <tpls c="4">
          <tpl fld="2" item="10"/>
          <tpl fld="8" item="3"/>
          <tpl fld="6" item="9"/>
          <tpl fld="7" item="17"/>
        </tpls>
      </n>
      <n v="5796.54" in="0">
        <tpls c="4">
          <tpl fld="2" item="10"/>
          <tpl fld="8" item="3"/>
          <tpl fld="6" item="9"/>
          <tpl fld="7" item="21"/>
        </tpls>
      </n>
      <n v="2433.81" in="0">
        <tpls c="4">
          <tpl fld="2" item="10"/>
          <tpl fld="8" item="3"/>
          <tpl fld="6" item="9"/>
          <tpl fld="7" item="25"/>
        </tpls>
      </n>
      <n v="6509.49" in="0">
        <tpls c="4">
          <tpl fld="2" item="10"/>
          <tpl fld="8" item="3"/>
          <tpl fld="6" item="10"/>
          <tpl fld="7" item="1"/>
        </tpls>
      </n>
      <n v="4920.12" in="0">
        <tpls c="4">
          <tpl fld="2" item="10"/>
          <tpl fld="8" item="3"/>
          <tpl fld="6" item="10"/>
          <tpl fld="7" item="7"/>
        </tpls>
      </n>
      <n v="5330.34" in="0">
        <tpls c="4">
          <tpl fld="2" item="10"/>
          <tpl fld="8" item="3"/>
          <tpl fld="6" item="10"/>
          <tpl fld="7" item="11"/>
        </tpls>
      </n>
      <n v="5364.64" in="0">
        <tpls c="4">
          <tpl fld="2" item="10"/>
          <tpl fld="8" item="3"/>
          <tpl fld="6" item="10"/>
          <tpl fld="7" item="15"/>
        </tpls>
      </n>
      <n v="6009.99" in="0">
        <tpls c="4">
          <tpl fld="2" item="10"/>
          <tpl fld="8" item="3"/>
          <tpl fld="6" item="10"/>
          <tpl fld="7" item="20"/>
        </tpls>
      </n>
      <n v="6740.33" in="0">
        <tpls c="4">
          <tpl fld="2" item="10"/>
          <tpl fld="8" item="3"/>
          <tpl fld="6" item="10"/>
          <tpl fld="7" item="24"/>
        </tpls>
      </n>
      <n v="6045.26" in="0">
        <tpls c="4">
          <tpl fld="2" item="10"/>
          <tpl fld="8" item="3"/>
          <tpl fld="6" item="11"/>
          <tpl fld="7" item="26"/>
        </tpls>
      </n>
      <n v="4023.32" in="0">
        <tpls c="4">
          <tpl fld="2" item="10"/>
          <tpl fld="8" item="3"/>
          <tpl fld="6" item="11"/>
          <tpl fld="7" item="6"/>
        </tpls>
      </n>
      <n v="3795.01" in="0">
        <tpls c="4">
          <tpl fld="2" item="10"/>
          <tpl fld="8" item="3"/>
          <tpl fld="6" item="11"/>
          <tpl fld="7" item="9"/>
        </tpls>
      </n>
      <n v="2844.49" in="0">
        <tpls c="4">
          <tpl fld="2" item="10"/>
          <tpl fld="8" item="3"/>
          <tpl fld="6" item="11"/>
          <tpl fld="7" item="13"/>
        </tpls>
      </n>
      <n v="2477.4699999999998" in="0">
        <tpls c="4">
          <tpl fld="2" item="10"/>
          <tpl fld="8" item="3"/>
          <tpl fld="6" item="11"/>
          <tpl fld="7" item="18"/>
        </tpls>
      </n>
      <n v="2994.28" in="0">
        <tpls c="4">
          <tpl fld="2" item="10"/>
          <tpl fld="8" item="3"/>
          <tpl fld="6" item="11"/>
          <tpl fld="7" item="23"/>
        </tpls>
      </n>
      <n v="402.15" in="0">
        <tpls c="4">
          <tpl fld="2" item="10"/>
          <tpl fld="8" item="4"/>
          <tpl fld="6" item="0"/>
          <tpl fld="7" item="0"/>
        </tpls>
      </n>
      <n v="3451.34" in="0">
        <tpls c="4">
          <tpl fld="2" item="10"/>
          <tpl fld="8" item="4"/>
          <tpl fld="6" item="0"/>
          <tpl fld="7" item="4"/>
        </tpls>
      </n>
      <n v="5517.75" in="0">
        <tpls c="4">
          <tpl fld="2" item="10"/>
          <tpl fld="8" item="4"/>
          <tpl fld="6" item="0"/>
          <tpl fld="7" item="8"/>
        </tpls>
      </n>
      <n v="6496.42" in="0">
        <tpls c="4">
          <tpl fld="2" item="10"/>
          <tpl fld="8" item="4"/>
          <tpl fld="6" item="0"/>
          <tpl fld="7" item="12"/>
        </tpls>
      </n>
      <n v="5958.31" in="0">
        <tpls c="4">
          <tpl fld="2" item="10"/>
          <tpl fld="8" item="4"/>
          <tpl fld="6" item="0"/>
          <tpl fld="7" item="16"/>
        </tpls>
      </n>
      <m in="0">
        <tpls c="4">
          <tpl fld="2" item="10"/>
          <tpl fld="8" item="4"/>
          <tpl fld="6" item="0"/>
          <tpl fld="7" item="20"/>
        </tpls>
      </m>
      <n v="5058.0600000000004" in="0">
        <tpls c="4">
          <tpl fld="2" item="10"/>
          <tpl fld="8" item="4"/>
          <tpl fld="6" item="0"/>
          <tpl fld="7" item="24"/>
        </tpls>
      </n>
      <n v="4887.55" in="0">
        <tpls c="4">
          <tpl fld="2" item="10"/>
          <tpl fld="8" item="4"/>
          <tpl fld="6" item="1"/>
          <tpl fld="7" item="1"/>
        </tpls>
      </n>
      <n v="6671.91" in="0">
        <tpls c="4">
          <tpl fld="2" item="10"/>
          <tpl fld="8" item="4"/>
          <tpl fld="6" item="1"/>
          <tpl fld="7" item="6"/>
        </tpls>
      </n>
      <n v="2216.1999999999998" in="0">
        <tpls c="4">
          <tpl fld="2" item="10"/>
          <tpl fld="8" item="4"/>
          <tpl fld="6" item="1"/>
          <tpl fld="7" item="9"/>
        </tpls>
      </n>
      <n v="5136.16" in="0">
        <tpls c="4">
          <tpl fld="2" item="10"/>
          <tpl fld="8" item="4"/>
          <tpl fld="6" item="1"/>
          <tpl fld="7" item="14"/>
        </tpls>
      </n>
      <n v="5177.42" in="0">
        <tpls c="4">
          <tpl fld="2" item="10"/>
          <tpl fld="8" item="4"/>
          <tpl fld="6" item="1"/>
          <tpl fld="7" item="19"/>
        </tpls>
      </n>
      <n v="4195.3599999999997" in="0">
        <tpls c="4">
          <tpl fld="2" item="10"/>
          <tpl fld="8" item="4"/>
          <tpl fld="6" item="1"/>
          <tpl fld="7" item="22"/>
        </tpls>
      </n>
      <n v="5718.76" in="0">
        <tpls c="4">
          <tpl fld="2" item="10"/>
          <tpl fld="8" item="4"/>
          <tpl fld="6" item="2"/>
          <tpl fld="7" item="1"/>
        </tpls>
      </n>
      <n v="6589.91" in="0">
        <tpls c="4">
          <tpl fld="2" item="10"/>
          <tpl fld="8" item="4"/>
          <tpl fld="6" item="2"/>
          <tpl fld="7" item="6"/>
        </tpls>
      </n>
      <m in="0">
        <tpls c="4">
          <tpl fld="2" item="10"/>
          <tpl fld="8" item="4"/>
          <tpl fld="6" item="2"/>
          <tpl fld="7" item="9"/>
        </tpls>
      </m>
      <n v="3935.99" in="0">
        <tpls c="4">
          <tpl fld="2" item="10"/>
          <tpl fld="8" item="4"/>
          <tpl fld="6" item="2"/>
          <tpl fld="7" item="14"/>
        </tpls>
      </n>
      <n v="4933.28" in="0">
        <tpls c="4">
          <tpl fld="2" item="10"/>
          <tpl fld="8" item="4"/>
          <tpl fld="6" item="2"/>
          <tpl fld="7" item="19"/>
        </tpls>
      </n>
      <m in="0">
        <tpls c="4">
          <tpl fld="2" item="10"/>
          <tpl fld="8" item="4"/>
          <tpl fld="6" item="2"/>
          <tpl fld="7" item="23"/>
        </tpls>
      </m>
      <n v="4112.16" in="0">
        <tpls c="4">
          <tpl fld="2" item="10"/>
          <tpl fld="8" item="4"/>
          <tpl fld="6" item="3"/>
          <tpl fld="7" item="29"/>
        </tpls>
      </n>
      <n v="6367.28" in="0">
        <tpls c="4">
          <tpl fld="2" item="10"/>
          <tpl fld="8" item="4"/>
          <tpl fld="6" item="3"/>
          <tpl fld="7" item="3"/>
        </tpls>
      </n>
      <m in="0">
        <tpls c="4">
          <tpl fld="2" item="10"/>
          <tpl fld="8" item="4"/>
          <tpl fld="6" item="3"/>
          <tpl fld="7" item="7"/>
        </tpls>
      </m>
      <n v="3522.68" in="0">
        <tpls c="4">
          <tpl fld="2" item="10"/>
          <tpl fld="8" item="4"/>
          <tpl fld="6" item="3"/>
          <tpl fld="7" item="11"/>
        </tpls>
      </n>
      <n v="5984.87" in="0">
        <tpls c="4">
          <tpl fld="2" item="10"/>
          <tpl fld="8" item="4"/>
          <tpl fld="6" item="3"/>
          <tpl fld="7" item="16"/>
        </tpls>
      </n>
      <n v="5007.08" in="0">
        <tpls c="4">
          <tpl fld="2" item="10"/>
          <tpl fld="8" item="4"/>
          <tpl fld="6" item="3"/>
          <tpl fld="7" item="21"/>
        </tpls>
      </n>
      <n v="6861.31" in="0">
        <tpls c="4">
          <tpl fld="2" item="10"/>
          <tpl fld="8" item="4"/>
          <tpl fld="6" item="4"/>
          <tpl fld="7" item="26"/>
        </tpls>
      </n>
      <n v="4761.74" in="0">
        <tpls c="4">
          <tpl fld="2" item="10"/>
          <tpl fld="8" item="4"/>
          <tpl fld="6" item="4"/>
          <tpl fld="7" item="8"/>
        </tpls>
      </n>
      <n v="3531.09" in="0">
        <tpls c="4">
          <tpl fld="2" item="10"/>
          <tpl fld="8" item="4"/>
          <tpl fld="6" item="4"/>
          <tpl fld="7" item="17"/>
        </tpls>
      </n>
      <n v="240.07" in="0">
        <tpls c="4">
          <tpl fld="2" item="10"/>
          <tpl fld="8" item="4"/>
          <tpl fld="6" item="4"/>
          <tpl fld="7" item="30"/>
        </tpls>
      </n>
      <n v="4777.46" in="0">
        <tpls c="4">
          <tpl fld="2" item="10"/>
          <tpl fld="8" item="4"/>
          <tpl fld="6" item="5"/>
          <tpl fld="7" item="6"/>
        </tpls>
      </n>
      <n v="4854.5600000000004" in="0">
        <tpls c="4">
          <tpl fld="2" item="10"/>
          <tpl fld="8" item="4"/>
          <tpl fld="6" item="5"/>
          <tpl fld="7" item="14"/>
        </tpls>
      </n>
      <n v="5992.55" in="0">
        <tpls c="4">
          <tpl fld="2" item="10"/>
          <tpl fld="8" item="4"/>
          <tpl fld="6" item="5"/>
          <tpl fld="7" item="24"/>
        </tpls>
      </n>
      <n v="4644.13" in="0">
        <tpls c="4">
          <tpl fld="2" item="10"/>
          <tpl fld="8" item="4"/>
          <tpl fld="6" item="6"/>
          <tpl fld="7" item="6"/>
        </tpls>
      </n>
      <n v="6382.84" in="0">
        <tpls c="4">
          <tpl fld="2" item="10"/>
          <tpl fld="8" item="4"/>
          <tpl fld="6" item="6"/>
          <tpl fld="7" item="16"/>
        </tpls>
      </n>
      <n v="5015.66" in="0">
        <tpls c="4">
          <tpl fld="2" item="10"/>
          <tpl fld="8" item="4"/>
          <tpl fld="6" item="6"/>
          <tpl fld="7" item="25"/>
        </tpls>
      </n>
      <n v="5319.8" in="0">
        <tpls c="4">
          <tpl fld="2" item="10"/>
          <tpl fld="8" item="4"/>
          <tpl fld="6" item="7"/>
          <tpl fld="7" item="6"/>
        </tpls>
      </n>
      <n v="4806.3" in="0">
        <tpls c="4">
          <tpl fld="2" item="10"/>
          <tpl fld="8" item="4"/>
          <tpl fld="6" item="7"/>
          <tpl fld="7" item="15"/>
        </tpls>
      </n>
      <m in="0">
        <tpls c="4">
          <tpl fld="2" item="10"/>
          <tpl fld="8" item="4"/>
          <tpl fld="6" item="7"/>
          <tpl fld="7" item="23"/>
        </tpls>
      </m>
      <n v="4569.22" in="0">
        <tpls c="4">
          <tpl fld="2" item="10"/>
          <tpl fld="8" item="4"/>
          <tpl fld="6" item="8"/>
          <tpl fld="7" item="4"/>
        </tpls>
      </n>
      <n v="3419.78" in="0">
        <tpls c="4">
          <tpl fld="2" item="10"/>
          <tpl fld="8" item="4"/>
          <tpl fld="6" item="8"/>
          <tpl fld="7" item="13"/>
        </tpls>
      </n>
      <m in="0">
        <tpls c="4">
          <tpl fld="2" item="10"/>
          <tpl fld="8" item="4"/>
          <tpl fld="6" item="8"/>
          <tpl fld="7" item="28"/>
        </tpls>
      </m>
      <n v="2766.02" in="0">
        <tpls c="4">
          <tpl fld="2" item="10"/>
          <tpl fld="8" item="4"/>
          <tpl fld="6" item="9"/>
          <tpl fld="7" item="27"/>
        </tpls>
      </n>
      <n v="4614.9799999999996" in="0">
        <tpls c="4">
          <tpl fld="2" item="10"/>
          <tpl fld="8" item="4"/>
          <tpl fld="6" item="9"/>
          <tpl fld="7" item="24"/>
        </tpls>
      </n>
      <n v="4541.6499999999996" in="0">
        <tpls c="4">
          <tpl fld="2" item="10"/>
          <tpl fld="8" item="4"/>
          <tpl fld="6" item="10"/>
          <tpl fld="7" item="14"/>
        </tpls>
      </n>
      <n v="7701.62" in="0">
        <tpls c="4">
          <tpl fld="2" item="10"/>
          <tpl fld="8" item="4"/>
          <tpl fld="6" item="11"/>
          <tpl fld="7" item="5"/>
        </tpls>
      </n>
      <n v="3827.71" in="0">
        <tpls c="4">
          <tpl fld="2" item="10"/>
          <tpl fld="8" item="4"/>
          <tpl fld="6" item="11"/>
          <tpl fld="7" item="22"/>
        </tpls>
      </n>
      <n v="8639.6200000000008" in="0">
        <tpls c="4">
          <tpl fld="2" item="10"/>
          <tpl fld="8" item="5"/>
          <tpl fld="6" item="0"/>
          <tpl fld="7" item="11"/>
        </tpls>
      </n>
      <n v="9392.68" in="0">
        <tpls c="4">
          <tpl fld="2" item="10"/>
          <tpl fld="8" item="5"/>
          <tpl fld="6" item="1"/>
          <tpl fld="7" item="26"/>
        </tpls>
      </n>
      <m in="0">
        <tpls c="4">
          <tpl fld="2" item="10"/>
          <tpl fld="8" item="5"/>
          <tpl fld="6" item="1"/>
          <tpl fld="7" item="17"/>
        </tpls>
      </m>
      <n v="6511.74" in="0">
        <tpls c="4">
          <tpl fld="2" item="10"/>
          <tpl fld="8" item="5"/>
          <tpl fld="6" item="2"/>
          <tpl fld="7" item="8"/>
        </tpls>
      </n>
      <n v="12157.33" in="0">
        <tpls c="4">
          <tpl fld="2" item="10"/>
          <tpl fld="8" item="5"/>
          <tpl fld="6" item="2"/>
          <tpl fld="7" item="30"/>
        </tpls>
      </n>
      <n v="10184.379999999999" in="0">
        <tpls c="4">
          <tpl fld="2" item="10"/>
          <tpl fld="8" item="5"/>
          <tpl fld="6" item="3"/>
          <tpl fld="7" item="15"/>
        </tpls>
      </n>
      <m in="0">
        <tpls c="4">
          <tpl fld="2" item="10"/>
          <tpl fld="8" item="5"/>
          <tpl fld="6" item="4"/>
          <tpl fld="7" item="5"/>
        </tpls>
      </m>
      <n v="9599.65" in="0">
        <tpls c="4">
          <tpl fld="2" item="10"/>
          <tpl fld="8" item="5"/>
          <tpl fld="6" item="4"/>
          <tpl fld="7" item="22"/>
        </tpls>
      </n>
      <n v="15144.48" in="0">
        <tpls c="4">
          <tpl fld="2" item="10"/>
          <tpl fld="8" item="5"/>
          <tpl fld="6" item="5"/>
          <tpl fld="7" item="11"/>
        </tpls>
      </n>
      <n v="7588.38" in="0">
        <tpls c="4">
          <tpl fld="2" item="10"/>
          <tpl fld="8" item="5"/>
          <tpl fld="6" item="6"/>
          <tpl fld="7" item="3"/>
        </tpls>
      </n>
      <n v="11749.47" in="0">
        <tpls c="4">
          <tpl fld="2" item="10"/>
          <tpl fld="8" item="5"/>
          <tpl fld="6" item="6"/>
          <tpl fld="7" item="22"/>
        </tpls>
      </n>
      <n v="5383.82" in="0">
        <tpls c="4">
          <tpl fld="2" item="10"/>
          <tpl fld="8" item="5"/>
          <tpl fld="6" item="7"/>
          <tpl fld="7" item="12"/>
        </tpls>
      </n>
      <n v="4535.83" in="0">
        <tpls c="4">
          <tpl fld="2" item="10"/>
          <tpl fld="8" item="5"/>
          <tpl fld="6" item="8"/>
          <tpl fld="7" item="26"/>
        </tpls>
      </n>
      <n v="12090.5" in="0">
        <tpls c="4">
          <tpl fld="2" item="10"/>
          <tpl fld="8" item="5"/>
          <tpl fld="6" item="8"/>
          <tpl fld="7" item="18"/>
        </tpls>
      </n>
      <n v="8654.82" in="0">
        <tpls c="4">
          <tpl fld="2" item="10"/>
          <tpl fld="8" item="5"/>
          <tpl fld="6" item="9"/>
          <tpl fld="7" item="8"/>
        </tpls>
      </n>
      <n v="198.38" in="0">
        <tpls c="4">
          <tpl fld="2" item="10"/>
          <tpl fld="8" item="5"/>
          <tpl fld="6" item="9"/>
          <tpl fld="7" item="25"/>
        </tpls>
      </n>
      <n v="7506.78" in="0">
        <tpls c="4">
          <tpl fld="2" item="10"/>
          <tpl fld="8" item="5"/>
          <tpl fld="6" item="10"/>
          <tpl fld="7" item="15"/>
        </tpls>
      </n>
      <n v="6269.25" in="0">
        <tpls c="4">
          <tpl fld="2" item="10"/>
          <tpl fld="8" item="5"/>
          <tpl fld="6" item="11"/>
          <tpl fld="7" item="6"/>
        </tpls>
      </n>
      <n v="5841.65" in="0">
        <tpls c="4">
          <tpl fld="2" item="10"/>
          <tpl fld="8" item="5"/>
          <tpl fld="6" item="11"/>
          <tpl fld="7" item="23"/>
        </tpls>
      </n>
      <n v="5119.88" in="0">
        <tpls c="4">
          <tpl fld="2" item="10"/>
          <tpl fld="8" item="4"/>
          <tpl fld="6" item="3"/>
          <tpl fld="7" item="24"/>
        </tpls>
      </n>
      <n v="5711.6" in="0">
        <tpls c="4">
          <tpl fld="2" item="10"/>
          <tpl fld="8" item="4"/>
          <tpl fld="6" item="4"/>
          <tpl fld="7" item="1"/>
        </tpls>
      </n>
      <m in="0">
        <tpls c="4">
          <tpl fld="2" item="10"/>
          <tpl fld="8" item="4"/>
          <tpl fld="6" item="4"/>
          <tpl fld="7" item="5"/>
        </tpls>
      </m>
      <n v="3598.79" in="0">
        <tpls c="4">
          <tpl fld="2" item="10"/>
          <tpl fld="8" item="4"/>
          <tpl fld="6" item="4"/>
          <tpl fld="7" item="9"/>
        </tpls>
      </n>
      <n v="5194.95" in="0">
        <tpls c="4">
          <tpl fld="2" item="10"/>
          <tpl fld="8" item="4"/>
          <tpl fld="6" item="4"/>
          <tpl fld="7" item="14"/>
        </tpls>
      </n>
      <m in="0">
        <tpls c="4">
          <tpl fld="2" item="10"/>
          <tpl fld="8" item="4"/>
          <tpl fld="6" item="4"/>
          <tpl fld="7" item="18"/>
        </tpls>
      </m>
      <n v="6200.01" in="0">
        <tpls c="4">
          <tpl fld="2" item="10"/>
          <tpl fld="8" item="4"/>
          <tpl fld="6" item="4"/>
          <tpl fld="7" item="22"/>
        </tpls>
      </n>
      <n v="7618.43" in="0">
        <tpls c="4">
          <tpl fld="2" item="10"/>
          <tpl fld="8" item="4"/>
          <tpl fld="6" item="5"/>
          <tpl fld="7" item="29"/>
        </tpls>
      </n>
      <m in="0">
        <tpls c="4">
          <tpl fld="2" item="10"/>
          <tpl fld="8" item="4"/>
          <tpl fld="6" item="5"/>
          <tpl fld="7" item="2"/>
        </tpls>
      </m>
      <n v="4338.67" in="0">
        <tpls c="4">
          <tpl fld="2" item="10"/>
          <tpl fld="8" item="4"/>
          <tpl fld="6" item="5"/>
          <tpl fld="7" item="7"/>
        </tpls>
      </n>
      <n v="5814.84" in="0">
        <tpls c="4">
          <tpl fld="2" item="10"/>
          <tpl fld="8" item="4"/>
          <tpl fld="6" item="5"/>
          <tpl fld="7" item="11"/>
        </tpls>
      </n>
      <n v="3285.65" in="0">
        <tpls c="4">
          <tpl fld="2" item="10"/>
          <tpl fld="8" item="4"/>
          <tpl fld="6" item="5"/>
          <tpl fld="7" item="17"/>
        </tpls>
      </n>
      <n v="4272.08" in="0">
        <tpls c="4">
          <tpl fld="2" item="10"/>
          <tpl fld="8" item="4"/>
          <tpl fld="6" item="5"/>
          <tpl fld="7" item="28"/>
        </tpls>
      </n>
      <n v="6283.71" in="0">
        <tpls c="4">
          <tpl fld="2" item="10"/>
          <tpl fld="8" item="4"/>
          <tpl fld="6" item="5"/>
          <tpl fld="7" item="25"/>
        </tpls>
      </n>
      <n v="3807.83" in="0">
        <tpls c="4">
          <tpl fld="2" item="10"/>
          <tpl fld="8" item="4"/>
          <tpl fld="6" item="6"/>
          <tpl fld="7" item="3"/>
        </tpls>
      </n>
      <m in="0">
        <tpls c="4">
          <tpl fld="2" item="10"/>
          <tpl fld="8" item="4"/>
          <tpl fld="6" item="6"/>
          <tpl fld="7" item="7"/>
        </tpls>
      </m>
      <n v="4710.09" in="0">
        <tpls c="4">
          <tpl fld="2" item="10"/>
          <tpl fld="8" item="4"/>
          <tpl fld="6" item="6"/>
          <tpl fld="7" item="11"/>
        </tpls>
      </n>
      <n v="4872.68" in="0">
        <tpls c="4">
          <tpl fld="2" item="10"/>
          <tpl fld="8" item="4"/>
          <tpl fld="6" item="6"/>
          <tpl fld="7" item="17"/>
        </tpls>
      </n>
      <n v="4681.29" in="0">
        <tpls c="4">
          <tpl fld="2" item="10"/>
          <tpl fld="8" item="4"/>
          <tpl fld="6" item="6"/>
          <tpl fld="7" item="22"/>
        </tpls>
      </n>
      <m in="0">
        <tpls c="4">
          <tpl fld="2" item="10"/>
          <tpl fld="8" item="4"/>
          <tpl fld="6" item="6"/>
          <tpl fld="7" item="30"/>
        </tpls>
      </m>
      <n v="3537.43" in="0">
        <tpls c="4">
          <tpl fld="2" item="10"/>
          <tpl fld="8" item="4"/>
          <tpl fld="6" item="7"/>
          <tpl fld="7" item="2"/>
        </tpls>
      </n>
      <n v="5649.39" in="0">
        <tpls c="4">
          <tpl fld="2" item="10"/>
          <tpl fld="8" item="4"/>
          <tpl fld="6" item="7"/>
          <tpl fld="7" item="7"/>
        </tpls>
      </n>
      <n v="2461.5300000000002" in="0">
        <tpls c="4">
          <tpl fld="2" item="10"/>
          <tpl fld="8" item="4"/>
          <tpl fld="6" item="7"/>
          <tpl fld="7" item="12"/>
        </tpls>
      </n>
      <n v="4368.34" in="0">
        <tpls c="4">
          <tpl fld="2" item="10"/>
          <tpl fld="8" item="4"/>
          <tpl fld="6" item="7"/>
          <tpl fld="7" item="16"/>
        </tpls>
      </n>
      <n v="3416.72" in="0">
        <tpls c="4">
          <tpl fld="2" item="10"/>
          <tpl fld="8" item="4"/>
          <tpl fld="6" item="7"/>
          <tpl fld="7" item="28"/>
        </tpls>
      </n>
      <n v="4846.18" in="0">
        <tpls c="4">
          <tpl fld="2" item="10"/>
          <tpl fld="8" item="4"/>
          <tpl fld="6" item="7"/>
          <tpl fld="7" item="25"/>
        </tpls>
      </n>
      <n v="2133.23" in="0">
        <tpls c="4">
          <tpl fld="2" item="10"/>
          <tpl fld="8" item="4"/>
          <tpl fld="6" item="8"/>
          <tpl fld="7" item="26"/>
        </tpls>
      </n>
      <n v="5515.37" in="0">
        <tpls c="4">
          <tpl fld="2" item="10"/>
          <tpl fld="8" item="4"/>
          <tpl fld="6" item="8"/>
          <tpl fld="7" item="5"/>
        </tpls>
      </n>
      <n v="5625.28" in="0">
        <tpls c="4">
          <tpl fld="2" item="10"/>
          <tpl fld="8" item="4"/>
          <tpl fld="6" item="8"/>
          <tpl fld="7" item="10"/>
        </tpls>
      </n>
      <m in="0">
        <tpls c="4">
          <tpl fld="2" item="10"/>
          <tpl fld="8" item="4"/>
          <tpl fld="6" item="8"/>
          <tpl fld="7" item="14"/>
        </tpls>
      </m>
      <n v="6785.99" in="0">
        <tpls c="4">
          <tpl fld="2" item="10"/>
          <tpl fld="8" item="4"/>
          <tpl fld="6" item="8"/>
          <tpl fld="7" item="18"/>
        </tpls>
      </n>
      <n v="5177.29" in="0">
        <tpls c="4">
          <tpl fld="2" item="10"/>
          <tpl fld="8" item="4"/>
          <tpl fld="6" item="8"/>
          <tpl fld="7" item="22"/>
        </tpls>
      </n>
      <n v="3887.66" in="0">
        <tpls c="4">
          <tpl fld="2" item="10"/>
          <tpl fld="8" item="4"/>
          <tpl fld="6" item="9"/>
          <tpl fld="7" item="29"/>
        </tpls>
      </n>
      <n v="4954.58" in="0">
        <tpls c="4">
          <tpl fld="2" item="10"/>
          <tpl fld="8" item="4"/>
          <tpl fld="6" item="9"/>
          <tpl fld="7" item="3"/>
        </tpls>
      </n>
      <n v="6426.81" in="0">
        <tpls c="4">
          <tpl fld="2" item="10"/>
          <tpl fld="8" item="4"/>
          <tpl fld="6" item="9"/>
          <tpl fld="7" item="8"/>
        </tpls>
      </n>
      <m in="0">
        <tpls c="4">
          <tpl fld="2" item="10"/>
          <tpl fld="8" item="4"/>
          <tpl fld="6" item="9"/>
          <tpl fld="7" item="12"/>
        </tpls>
      </m>
      <n v="6171.07" in="0">
        <tpls c="4">
          <tpl fld="2" item="10"/>
          <tpl fld="8" item="4"/>
          <tpl fld="6" item="9"/>
          <tpl fld="7" item="17"/>
        </tpls>
      </n>
      <n v="3355.49" in="0">
        <tpls c="4">
          <tpl fld="2" item="10"/>
          <tpl fld="8" item="4"/>
          <tpl fld="6" item="9"/>
          <tpl fld="7" item="21"/>
        </tpls>
      </n>
      <n v="205.8" in="0">
        <tpls c="4">
          <tpl fld="2" item="10"/>
          <tpl fld="8" item="4"/>
          <tpl fld="6" item="9"/>
          <tpl fld="7" item="25"/>
        </tpls>
      </n>
      <n v="3022.53" in="0">
        <tpls c="4">
          <tpl fld="2" item="10"/>
          <tpl fld="8" item="4"/>
          <tpl fld="6" item="10"/>
          <tpl fld="7" item="1"/>
        </tpls>
      </n>
      <n v="4072.14" in="0">
        <tpls c="4">
          <tpl fld="2" item="10"/>
          <tpl fld="8" item="4"/>
          <tpl fld="6" item="10"/>
          <tpl fld="7" item="7"/>
        </tpls>
      </n>
      <n v="7895.71" in="0">
        <tpls c="4">
          <tpl fld="2" item="10"/>
          <tpl fld="8" item="4"/>
          <tpl fld="6" item="10"/>
          <tpl fld="7" item="11"/>
        </tpls>
      </n>
      <n v="3788.71" in="0">
        <tpls c="4">
          <tpl fld="2" item="10"/>
          <tpl fld="8" item="4"/>
          <tpl fld="6" item="10"/>
          <tpl fld="7" item="15"/>
        </tpls>
      </n>
      <n v="4585.37" in="0">
        <tpls c="4">
          <tpl fld="2" item="10"/>
          <tpl fld="8" item="4"/>
          <tpl fld="6" item="10"/>
          <tpl fld="7" item="20"/>
        </tpls>
      </n>
      <n v="4580.32" in="0">
        <tpls c="4">
          <tpl fld="2" item="10"/>
          <tpl fld="8" item="4"/>
          <tpl fld="6" item="10"/>
          <tpl fld="7" item="24"/>
        </tpls>
      </n>
      <n v="3340.61" in="0">
        <tpls c="4">
          <tpl fld="2" item="10"/>
          <tpl fld="8" item="4"/>
          <tpl fld="6" item="11"/>
          <tpl fld="7" item="26"/>
        </tpls>
      </n>
      <n v="2981.27" in="0">
        <tpls c="4">
          <tpl fld="2" item="10"/>
          <tpl fld="8" item="4"/>
          <tpl fld="6" item="11"/>
          <tpl fld="7" item="6"/>
        </tpls>
      </n>
      <n v="6409.57" in="0">
        <tpls c="4">
          <tpl fld="2" item="10"/>
          <tpl fld="8" item="4"/>
          <tpl fld="6" item="11"/>
          <tpl fld="7" item="9"/>
        </tpls>
      </n>
      <n v="4133.3100000000004" in="0">
        <tpls c="4">
          <tpl fld="2" item="10"/>
          <tpl fld="8" item="4"/>
          <tpl fld="6" item="11"/>
          <tpl fld="7" item="13"/>
        </tpls>
      </n>
      <n v="5084.09" in="0">
        <tpls c="4">
          <tpl fld="2" item="10"/>
          <tpl fld="8" item="4"/>
          <tpl fld="6" item="11"/>
          <tpl fld="7" item="18"/>
        </tpls>
      </n>
      <n v="2749.17" in="0">
        <tpls c="4">
          <tpl fld="2" item="10"/>
          <tpl fld="8" item="4"/>
          <tpl fld="6" item="11"/>
          <tpl fld="7" item="23"/>
        </tpls>
      </n>
      <n v="352.04" in="0">
        <tpls c="4">
          <tpl fld="2" item="10"/>
          <tpl fld="8" item="5"/>
          <tpl fld="6" item="0"/>
          <tpl fld="7" item="0"/>
        </tpls>
      </n>
      <n v="10363.64" in="0">
        <tpls c="4">
          <tpl fld="2" item="10"/>
          <tpl fld="8" item="5"/>
          <tpl fld="6" item="0"/>
          <tpl fld="7" item="4"/>
        </tpls>
      </n>
      <n v="11057.09" in="0">
        <tpls c="4">
          <tpl fld="2" item="10"/>
          <tpl fld="8" item="5"/>
          <tpl fld="6" item="0"/>
          <tpl fld="7" item="8"/>
        </tpls>
      </n>
      <n v="7945.69" in="0">
        <tpls c="4">
          <tpl fld="2" item="10"/>
          <tpl fld="8" item="5"/>
          <tpl fld="6" item="0"/>
          <tpl fld="7" item="12"/>
        </tpls>
      </n>
      <n v="7026.92" in="0">
        <tpls c="4">
          <tpl fld="2" item="10"/>
          <tpl fld="8" item="5"/>
          <tpl fld="6" item="0"/>
          <tpl fld="7" item="16"/>
        </tpls>
      </n>
      <m in="0">
        <tpls c="4">
          <tpl fld="2" item="10"/>
          <tpl fld="8" item="5"/>
          <tpl fld="6" item="0"/>
          <tpl fld="7" item="20"/>
        </tpls>
      </m>
      <n v="6350.66" in="0">
        <tpls c="4">
          <tpl fld="2" item="10"/>
          <tpl fld="8" item="5"/>
          <tpl fld="6" item="0"/>
          <tpl fld="7" item="24"/>
        </tpls>
      </n>
      <n v="9489.31" in="0">
        <tpls c="4">
          <tpl fld="2" item="10"/>
          <tpl fld="8" item="5"/>
          <tpl fld="6" item="1"/>
          <tpl fld="7" item="1"/>
        </tpls>
      </n>
      <n v="8970.25" in="0">
        <tpls c="4">
          <tpl fld="2" item="10"/>
          <tpl fld="8" item="5"/>
          <tpl fld="6" item="1"/>
          <tpl fld="7" item="6"/>
        </tpls>
      </n>
      <n v="7561.18" in="0">
        <tpls c="4">
          <tpl fld="2" item="10"/>
          <tpl fld="8" item="5"/>
          <tpl fld="6" item="1"/>
          <tpl fld="7" item="9"/>
        </tpls>
      </n>
      <n v="8862.27" in="0">
        <tpls c="4">
          <tpl fld="2" item="10"/>
          <tpl fld="8" item="5"/>
          <tpl fld="6" item="1"/>
          <tpl fld="7" item="14"/>
        </tpls>
      </n>
      <n v="8968.19" in="0">
        <tpls c="4">
          <tpl fld="2" item="10"/>
          <tpl fld="8" item="5"/>
          <tpl fld="6" item="1"/>
          <tpl fld="7" item="19"/>
        </tpls>
      </n>
      <n v="6415.86" in="0">
        <tpls c="4">
          <tpl fld="2" item="10"/>
          <tpl fld="8" item="5"/>
          <tpl fld="6" item="1"/>
          <tpl fld="7" item="22"/>
        </tpls>
      </n>
      <n v="9848.16" in="0">
        <tpls c="4">
          <tpl fld="2" item="10"/>
          <tpl fld="8" item="5"/>
          <tpl fld="6" item="2"/>
          <tpl fld="7" item="1"/>
        </tpls>
      </n>
      <n v="9561.7900000000009" in="0">
        <tpls c="4">
          <tpl fld="2" item="10"/>
          <tpl fld="8" item="5"/>
          <tpl fld="6" item="2"/>
          <tpl fld="7" item="6"/>
        </tpls>
      </n>
      <m in="0">
        <tpls c="4">
          <tpl fld="2" item="10"/>
          <tpl fld="8" item="5"/>
          <tpl fld="6" item="2"/>
          <tpl fld="7" item="9"/>
        </tpls>
      </m>
      <n v="6587.81" in="0">
        <tpls c="4">
          <tpl fld="2" item="10"/>
          <tpl fld="8" item="5"/>
          <tpl fld="6" item="2"/>
          <tpl fld="7" item="14"/>
        </tpls>
      </n>
      <n v="10625.89" in="0">
        <tpls c="4">
          <tpl fld="2" item="10"/>
          <tpl fld="8" item="5"/>
          <tpl fld="6" item="2"/>
          <tpl fld="7" item="19"/>
        </tpls>
      </n>
      <m in="0">
        <tpls c="4">
          <tpl fld="2" item="10"/>
          <tpl fld="8" item="5"/>
          <tpl fld="6" item="2"/>
          <tpl fld="7" item="23"/>
        </tpls>
      </m>
      <n v="9826.7999999999993" in="0">
        <tpls c="4">
          <tpl fld="2" item="10"/>
          <tpl fld="8" item="5"/>
          <tpl fld="6" item="3"/>
          <tpl fld="7" item="29"/>
        </tpls>
      </n>
      <n v="10421.52" in="0">
        <tpls c="4">
          <tpl fld="2" item="10"/>
          <tpl fld="8" item="5"/>
          <tpl fld="6" item="3"/>
          <tpl fld="7" item="3"/>
        </tpls>
      </n>
      <m in="0">
        <tpls c="4">
          <tpl fld="2" item="10"/>
          <tpl fld="8" item="5"/>
          <tpl fld="6" item="3"/>
          <tpl fld="7" item="7"/>
        </tpls>
      </m>
      <n v="7524.35" in="0">
        <tpls c="4">
          <tpl fld="2" item="10"/>
          <tpl fld="8" item="5"/>
          <tpl fld="6" item="3"/>
          <tpl fld="7" item="11"/>
        </tpls>
      </n>
      <n v="10293.51" in="0">
        <tpls c="4">
          <tpl fld="2" item="10"/>
          <tpl fld="8" item="5"/>
          <tpl fld="6" item="3"/>
          <tpl fld="7" item="16"/>
        </tpls>
      </n>
      <n v="7232.96" in="0">
        <tpls c="4">
          <tpl fld="2" item="10"/>
          <tpl fld="8" item="5"/>
          <tpl fld="6" item="3"/>
          <tpl fld="7" item="21"/>
        </tpls>
      </n>
      <n v="6399.37" in="0">
        <tpls c="4">
          <tpl fld="2" item="10"/>
          <tpl fld="8" item="5"/>
          <tpl fld="6" item="3"/>
          <tpl fld="7" item="25"/>
        </tpls>
      </n>
      <n v="10441.85" in="0">
        <tpls c="4">
          <tpl fld="2" item="10"/>
          <tpl fld="8" item="5"/>
          <tpl fld="6" item="4"/>
          <tpl fld="7" item="2"/>
        </tpls>
      </n>
      <n v="7838.23" in="0">
        <tpls c="4">
          <tpl fld="2" item="10"/>
          <tpl fld="8" item="5"/>
          <tpl fld="6" item="4"/>
          <tpl fld="7" item="7"/>
        </tpls>
      </n>
      <n v="7076.08" in="0">
        <tpls c="4">
          <tpl fld="2" item="10"/>
          <tpl fld="8" item="5"/>
          <tpl fld="6" item="4"/>
          <tpl fld="7" item="10"/>
        </tpls>
      </n>
      <n v="7928.46" in="0">
        <tpls c="4">
          <tpl fld="2" item="10"/>
          <tpl fld="8" item="5"/>
          <tpl fld="6" item="4"/>
          <tpl fld="7" item="15"/>
        </tpls>
      </n>
      <n v="6951.05" in="0">
        <tpls c="4">
          <tpl fld="2" item="10"/>
          <tpl fld="8" item="5"/>
          <tpl fld="6" item="4"/>
          <tpl fld="7" item="20"/>
        </tpls>
      </n>
      <n v="8237.19" in="0">
        <tpls c="4">
          <tpl fld="2" item="10"/>
          <tpl fld="8" item="5"/>
          <tpl fld="6" item="4"/>
          <tpl fld="7" item="23"/>
        </tpls>
      </n>
      <n v="14789.61" in="0">
        <tpls c="4">
          <tpl fld="2" item="10"/>
          <tpl fld="8" item="5"/>
          <tpl fld="6" item="5"/>
          <tpl fld="7" item="0"/>
        </tpls>
      </n>
      <n v="10815.62" in="0">
        <tpls c="4">
          <tpl fld="2" item="10"/>
          <tpl fld="8" item="5"/>
          <tpl fld="6" item="5"/>
          <tpl fld="7" item="4"/>
        </tpls>
      </n>
      <n v="6320.88" in="0">
        <tpls c="4">
          <tpl fld="2" item="10"/>
          <tpl fld="8" item="5"/>
          <tpl fld="6" item="5"/>
          <tpl fld="7" item="27"/>
        </tpls>
      </n>
      <n v="9036.65" in="0">
        <tpls c="4">
          <tpl fld="2" item="10"/>
          <tpl fld="8" item="5"/>
          <tpl fld="6" item="5"/>
          <tpl fld="7" item="12"/>
        </tpls>
      </n>
      <n v="9969.25" in="0">
        <tpls c="4">
          <tpl fld="2" item="10"/>
          <tpl fld="8" item="5"/>
          <tpl fld="6" item="5"/>
          <tpl fld="7" item="18"/>
        </tpls>
      </n>
      <n v="1144.99" in="0">
        <tpls c="4">
          <tpl fld="2" item="10"/>
          <tpl fld="8" item="5"/>
          <tpl fld="6" item="5"/>
          <tpl fld="7" item="21"/>
        </tpls>
      </n>
      <n v="8995.82" in="0">
        <tpls c="4">
          <tpl fld="2" item="10"/>
          <tpl fld="8" item="5"/>
          <tpl fld="6" item="6"/>
          <tpl fld="7" item="29"/>
        </tpls>
      </n>
      <n v="7382.55" in="0">
        <tpls c="4">
          <tpl fld="2" item="10"/>
          <tpl fld="8" item="5"/>
          <tpl fld="6" item="6"/>
          <tpl fld="7" item="4"/>
        </tpls>
      </n>
      <n v="7479.6" in="0">
        <tpls c="4">
          <tpl fld="2" item="10"/>
          <tpl fld="8" item="5"/>
          <tpl fld="6" item="6"/>
          <tpl fld="7" item="8"/>
        </tpls>
      </n>
      <n v="4418.68" in="0">
        <tpls c="4">
          <tpl fld="2" item="10"/>
          <tpl fld="8" item="5"/>
          <tpl fld="6" item="6"/>
          <tpl fld="7" item="12"/>
        </tpls>
      </n>
      <n v="12454.15" in="0">
        <tpls c="4">
          <tpl fld="2" item="10"/>
          <tpl fld="8" item="5"/>
          <tpl fld="6" item="6"/>
          <tpl fld="7" item="18"/>
        </tpls>
      </n>
      <n v="14264.2" in="0">
        <tpls c="4">
          <tpl fld="2" item="10"/>
          <tpl fld="8" item="5"/>
          <tpl fld="6" item="6"/>
          <tpl fld="7" item="23"/>
        </tpls>
      </n>
      <n v="11171.69" in="0">
        <tpls c="4">
          <tpl fld="2" item="10"/>
          <tpl fld="8" item="5"/>
          <tpl fld="6" item="7"/>
          <tpl fld="7" item="0"/>
        </tpls>
      </n>
      <n v="6720.93" in="0">
        <tpls c="4">
          <tpl fld="2" item="10"/>
          <tpl fld="8" item="5"/>
          <tpl fld="6" item="7"/>
          <tpl fld="7" item="3"/>
        </tpls>
      </n>
      <n v="7276.88" in="0">
        <tpls c="4">
          <tpl fld="2" item="10"/>
          <tpl fld="8" item="5"/>
          <tpl fld="6" item="7"/>
          <tpl fld="7" item="27"/>
        </tpls>
      </n>
      <n v="7576.72" in="0">
        <tpls c="4">
          <tpl fld="2" item="10"/>
          <tpl fld="8" item="5"/>
          <tpl fld="6" item="7"/>
          <tpl fld="7" item="13"/>
        </tpls>
      </n>
      <m in="0">
        <tpls c="4">
          <tpl fld="2" item="10"/>
          <tpl fld="8" item="5"/>
          <tpl fld="6" item="7"/>
          <tpl fld="7" item="17"/>
        </tpls>
      </m>
      <n v="9271.7900000000009" in="0">
        <tpls c="4">
          <tpl fld="2" item="10"/>
          <tpl fld="8" item="5"/>
          <tpl fld="6" item="7"/>
          <tpl fld="7" item="21"/>
        </tpls>
      </n>
      <n v="7256.27" in="0">
        <tpls c="4">
          <tpl fld="2" item="10"/>
          <tpl fld="8" item="5"/>
          <tpl fld="6" item="7"/>
          <tpl fld="7" item="30"/>
        </tpls>
      </n>
      <m in="0">
        <tpls c="4">
          <tpl fld="2" item="10"/>
          <tpl fld="8" item="5"/>
          <tpl fld="6" item="8"/>
          <tpl fld="7" item="1"/>
        </tpls>
      </m>
      <n v="8264.44" in="0">
        <tpls c="4">
          <tpl fld="2" item="10"/>
          <tpl fld="8" item="5"/>
          <tpl fld="6" item="8"/>
          <tpl fld="7" item="6"/>
        </tpls>
      </n>
      <n v="14206.11" in="0">
        <tpls c="4">
          <tpl fld="2" item="10"/>
          <tpl fld="8" item="5"/>
          <tpl fld="6" item="8"/>
          <tpl fld="7" item="11"/>
        </tpls>
      </n>
      <m in="0">
        <tpls c="4">
          <tpl fld="2" item="10"/>
          <tpl fld="8" item="5"/>
          <tpl fld="6" item="8"/>
          <tpl fld="7" item="15"/>
        </tpls>
      </m>
      <n v="9963.43" in="0">
        <tpls c="4">
          <tpl fld="2" item="10"/>
          <tpl fld="8" item="5"/>
          <tpl fld="6" item="8"/>
          <tpl fld="7" item="19"/>
        </tpls>
      </n>
      <n v="7755.66" in="0">
        <tpls c="4">
          <tpl fld="2" item="10"/>
          <tpl fld="8" item="5"/>
          <tpl fld="6" item="8"/>
          <tpl fld="7" item="23"/>
        </tpls>
      </n>
      <m in="0">
        <tpls c="4">
          <tpl fld="2" item="10"/>
          <tpl fld="8" item="5"/>
          <tpl fld="6" item="9"/>
          <tpl fld="7" item="0"/>
        </tpls>
      </m>
      <n v="8015.9" in="0">
        <tpls c="4">
          <tpl fld="2" item="10"/>
          <tpl fld="8" item="5"/>
          <tpl fld="6" item="9"/>
          <tpl fld="7" item="4"/>
        </tpls>
      </n>
      <n v="8919.73" in="0">
        <tpls c="4">
          <tpl fld="2" item="10"/>
          <tpl fld="8" item="5"/>
          <tpl fld="6" item="9"/>
          <tpl fld="7" item="9"/>
        </tpls>
      </n>
      <n v="8064.16" in="0">
        <tpls c="4">
          <tpl fld="2" item="10"/>
          <tpl fld="8" item="5"/>
          <tpl fld="6" item="9"/>
          <tpl fld="7" item="14"/>
        </tpls>
      </n>
      <n v="7550.9" in="0">
        <tpls c="4">
          <tpl fld="2" item="10"/>
          <tpl fld="8" item="5"/>
          <tpl fld="6" item="9"/>
          <tpl fld="7" item="18"/>
        </tpls>
      </n>
      <n v="7552.36" in="0">
        <tpls c="4">
          <tpl fld="2" item="10"/>
          <tpl fld="8" item="5"/>
          <tpl fld="6" item="9"/>
          <tpl fld="7" item="22"/>
        </tpls>
      </n>
      <n v="6432.35" in="0">
        <tpls c="4">
          <tpl fld="2" item="10"/>
          <tpl fld="8" item="5"/>
          <tpl fld="6" item="10"/>
          <tpl fld="7" item="29"/>
        </tpls>
      </n>
      <n v="6218.66" in="0">
        <tpls c="4">
          <tpl fld="2" item="10"/>
          <tpl fld="8" item="5"/>
          <tpl fld="6" item="10"/>
          <tpl fld="7" item="2"/>
        </tpls>
      </n>
      <n v="9380.4500000000007" in="0">
        <tpls c="4">
          <tpl fld="2" item="10"/>
          <tpl fld="8" item="5"/>
          <tpl fld="6" item="10"/>
          <tpl fld="7" item="27"/>
        </tpls>
      </n>
      <n v="11905.48" in="0">
        <tpls c="4">
          <tpl fld="2" item="10"/>
          <tpl fld="8" item="5"/>
          <tpl fld="6" item="10"/>
          <tpl fld="7" item="12"/>
        </tpls>
      </n>
      <n v="181.28" in="0">
        <tpls c="4">
          <tpl fld="2" item="10"/>
          <tpl fld="8" item="5"/>
          <tpl fld="6" item="10"/>
          <tpl fld="7" item="16"/>
        </tpls>
      </n>
      <n v="579.72" in="0">
        <tpls c="4">
          <tpl fld="2" item="10"/>
          <tpl fld="8" item="5"/>
          <tpl fld="6" item="10"/>
          <tpl fld="7" item="28"/>
        </tpls>
      </n>
      <n v="13444.2" in="0">
        <tpls c="4">
          <tpl fld="2" item="10"/>
          <tpl fld="8" item="5"/>
          <tpl fld="6" item="10"/>
          <tpl fld="7" item="25"/>
        </tpls>
      </n>
      <n v="6438.67" in="0">
        <tpls c="4">
          <tpl fld="2" item="10"/>
          <tpl fld="8" item="5"/>
          <tpl fld="6" item="11"/>
          <tpl fld="7" item="3"/>
        </tpls>
      </n>
      <n v="6475.26" in="0">
        <tpls c="4">
          <tpl fld="2" item="10"/>
          <tpl fld="8" item="5"/>
          <tpl fld="6" item="11"/>
          <tpl fld="7" item="7"/>
        </tpls>
      </n>
      <n v="9113.74" in="0">
        <tpls c="4">
          <tpl fld="2" item="10"/>
          <tpl fld="8" item="5"/>
          <tpl fld="6" item="11"/>
          <tpl fld="7" item="10"/>
        </tpls>
      </n>
      <m in="0">
        <tpls c="4">
          <tpl fld="2" item="10"/>
          <tpl fld="8" item="5"/>
          <tpl fld="6" item="11"/>
          <tpl fld="7" item="14"/>
        </tpls>
      </m>
      <n v="2402.9299999999998" in="0">
        <tpls c="4">
          <tpl fld="2" item="10"/>
          <tpl fld="8" item="5"/>
          <tpl fld="6" item="11"/>
          <tpl fld="7" item="19"/>
        </tpls>
      </n>
      <n v="6018.36" in="0">
        <tpls c="4">
          <tpl fld="2" item="10"/>
          <tpl fld="8" item="5"/>
          <tpl fld="6" item="11"/>
          <tpl fld="7" item="24"/>
        </tpls>
      </n>
      <n v="4273.17" in="0">
        <tpls c="4">
          <tpl fld="2" item="10"/>
          <tpl fld="8" item="4"/>
          <tpl fld="6" item="3"/>
          <tpl fld="7" item="25"/>
        </tpls>
      </n>
      <n v="4198.26" in="0">
        <tpls c="4">
          <tpl fld="2" item="10"/>
          <tpl fld="8" item="4"/>
          <tpl fld="6" item="4"/>
          <tpl fld="7" item="2"/>
        </tpls>
      </n>
      <n v="4537.63" in="0">
        <tpls c="4">
          <tpl fld="2" item="10"/>
          <tpl fld="8" item="4"/>
          <tpl fld="6" item="4"/>
          <tpl fld="7" item="7"/>
        </tpls>
      </n>
      <n v="2553.11" in="0">
        <tpls c="4">
          <tpl fld="2" item="10"/>
          <tpl fld="8" item="4"/>
          <tpl fld="6" item="4"/>
          <tpl fld="7" item="10"/>
        </tpls>
      </n>
      <n v="3967.49" in="0">
        <tpls c="4">
          <tpl fld="2" item="10"/>
          <tpl fld="8" item="4"/>
          <tpl fld="6" item="4"/>
          <tpl fld="7" item="15"/>
        </tpls>
      </n>
      <n v="3880.66" in="0">
        <tpls c="4">
          <tpl fld="2" item="10"/>
          <tpl fld="8" item="4"/>
          <tpl fld="6" item="4"/>
          <tpl fld="7" item="20"/>
        </tpls>
      </n>
      <n v="4008.68" in="0">
        <tpls c="4">
          <tpl fld="2" item="10"/>
          <tpl fld="8" item="4"/>
          <tpl fld="6" item="4"/>
          <tpl fld="7" item="23"/>
        </tpls>
      </n>
      <n v="7277.32" in="0">
        <tpls c="4">
          <tpl fld="2" item="10"/>
          <tpl fld="8" item="4"/>
          <tpl fld="6" item="5"/>
          <tpl fld="7" item="0"/>
        </tpls>
      </n>
      <n v="5456.75" in="0">
        <tpls c="4">
          <tpl fld="2" item="10"/>
          <tpl fld="8" item="4"/>
          <tpl fld="6" item="5"/>
          <tpl fld="7" item="4"/>
        </tpls>
      </n>
      <n v="2979.29" in="0">
        <tpls c="4">
          <tpl fld="2" item="10"/>
          <tpl fld="8" item="4"/>
          <tpl fld="6" item="5"/>
          <tpl fld="7" item="27"/>
        </tpls>
      </n>
      <n v="6732.46" in="0">
        <tpls c="4">
          <tpl fld="2" item="10"/>
          <tpl fld="8" item="4"/>
          <tpl fld="6" item="5"/>
          <tpl fld="7" item="12"/>
        </tpls>
      </n>
      <n v="4561.8900000000003" in="0">
        <tpls c="4">
          <tpl fld="2" item="10"/>
          <tpl fld="8" item="4"/>
          <tpl fld="6" item="5"/>
          <tpl fld="7" item="18"/>
        </tpls>
      </n>
      <n v="603.05999999999995" in="0">
        <tpls c="4">
          <tpl fld="2" item="10"/>
          <tpl fld="8" item="4"/>
          <tpl fld="6" item="5"/>
          <tpl fld="7" item="21"/>
        </tpls>
      </n>
      <n v="4906.6000000000004" in="0">
        <tpls c="4">
          <tpl fld="2" item="10"/>
          <tpl fld="8" item="4"/>
          <tpl fld="6" item="6"/>
          <tpl fld="7" item="29"/>
        </tpls>
      </n>
      <n v="4074.85" in="0">
        <tpls c="4">
          <tpl fld="2" item="10"/>
          <tpl fld="8" item="4"/>
          <tpl fld="6" item="6"/>
          <tpl fld="7" item="4"/>
        </tpls>
      </n>
      <n v="4632.0600000000004" in="0">
        <tpls c="4">
          <tpl fld="2" item="10"/>
          <tpl fld="8" item="4"/>
          <tpl fld="6" item="6"/>
          <tpl fld="7" item="8"/>
        </tpls>
      </n>
      <n v="3628.15" in="0">
        <tpls c="4">
          <tpl fld="2" item="10"/>
          <tpl fld="8" item="4"/>
          <tpl fld="6" item="6"/>
          <tpl fld="7" item="12"/>
        </tpls>
      </n>
      <n v="4167.54" in="0">
        <tpls c="4">
          <tpl fld="2" item="10"/>
          <tpl fld="8" item="4"/>
          <tpl fld="6" item="6"/>
          <tpl fld="7" item="18"/>
        </tpls>
      </n>
      <n v="7477.68" in="0">
        <tpls c="4">
          <tpl fld="2" item="10"/>
          <tpl fld="8" item="4"/>
          <tpl fld="6" item="6"/>
          <tpl fld="7" item="23"/>
        </tpls>
      </n>
      <n v="5333.16" in="0">
        <tpls c="4">
          <tpl fld="2" item="10"/>
          <tpl fld="8" item="4"/>
          <tpl fld="6" item="7"/>
          <tpl fld="7" item="0"/>
        </tpls>
      </n>
      <n v="4384.34" in="0">
        <tpls c="4">
          <tpl fld="2" item="10"/>
          <tpl fld="8" item="4"/>
          <tpl fld="6" item="7"/>
          <tpl fld="7" item="3"/>
        </tpls>
      </n>
      <n v="4585.83" in="0">
        <tpls c="4">
          <tpl fld="2" item="10"/>
          <tpl fld="8" item="4"/>
          <tpl fld="6" item="7"/>
          <tpl fld="7" item="27"/>
        </tpls>
      </n>
      <n v="3880.81" in="0">
        <tpls c="4">
          <tpl fld="2" item="10"/>
          <tpl fld="8" item="4"/>
          <tpl fld="6" item="7"/>
          <tpl fld="7" item="13"/>
        </tpls>
      </n>
      <m in="0">
        <tpls c="4">
          <tpl fld="2" item="10"/>
          <tpl fld="8" item="4"/>
          <tpl fld="6" item="7"/>
          <tpl fld="7" item="17"/>
        </tpls>
      </m>
      <n v="5383.2" in="0">
        <tpls c="4">
          <tpl fld="2" item="10"/>
          <tpl fld="8" item="4"/>
          <tpl fld="6" item="7"/>
          <tpl fld="7" item="21"/>
        </tpls>
      </n>
      <n v="5033.16" in="0">
        <tpls c="4">
          <tpl fld="2" item="10"/>
          <tpl fld="8" item="4"/>
          <tpl fld="6" item="7"/>
          <tpl fld="7" item="30"/>
        </tpls>
      </n>
      <m in="0">
        <tpls c="4">
          <tpl fld="2" item="10"/>
          <tpl fld="8" item="4"/>
          <tpl fld="6" item="8"/>
          <tpl fld="7" item="1"/>
        </tpls>
      </m>
      <n v="4464.93" in="0">
        <tpls c="4">
          <tpl fld="2" item="10"/>
          <tpl fld="8" item="4"/>
          <tpl fld="6" item="8"/>
          <tpl fld="7" item="6"/>
        </tpls>
      </n>
      <n v="5364.29" in="0">
        <tpls c="4">
          <tpl fld="2" item="10"/>
          <tpl fld="8" item="4"/>
          <tpl fld="6" item="8"/>
          <tpl fld="7" item="11"/>
        </tpls>
      </n>
      <m in="0">
        <tpls c="4">
          <tpl fld="2" item="10"/>
          <tpl fld="8" item="4"/>
          <tpl fld="6" item="8"/>
          <tpl fld="7" item="15"/>
        </tpls>
      </m>
      <n v="4798.59" in="0">
        <tpls c="4">
          <tpl fld="2" item="10"/>
          <tpl fld="8" item="4"/>
          <tpl fld="6" item="8"/>
          <tpl fld="7" item="19"/>
        </tpls>
      </n>
      <n v="4378.67" in="0">
        <tpls c="4">
          <tpl fld="2" item="10"/>
          <tpl fld="8" item="4"/>
          <tpl fld="6" item="8"/>
          <tpl fld="7" item="23"/>
        </tpls>
      </n>
      <n v="204.2" in="0">
        <tpls c="4">
          <tpl fld="2" item="10"/>
          <tpl fld="8" item="4"/>
          <tpl fld="6" item="9"/>
          <tpl fld="7" item="0"/>
        </tpls>
      </n>
      <n v="5498.5" in="0">
        <tpls c="4">
          <tpl fld="2" item="10"/>
          <tpl fld="8" item="4"/>
          <tpl fld="6" item="9"/>
          <tpl fld="7" item="4"/>
        </tpls>
      </n>
      <n v="4328.8" in="0">
        <tpls c="4">
          <tpl fld="2" item="10"/>
          <tpl fld="8" item="4"/>
          <tpl fld="6" item="9"/>
          <tpl fld="7" item="9"/>
        </tpls>
      </n>
      <n v="3535.94" in="0">
        <tpls c="4">
          <tpl fld="2" item="10"/>
          <tpl fld="8" item="4"/>
          <tpl fld="6" item="9"/>
          <tpl fld="7" item="14"/>
        </tpls>
      </n>
      <n v="3992.77" in="0">
        <tpls c="4">
          <tpl fld="2" item="10"/>
          <tpl fld="8" item="4"/>
          <tpl fld="6" item="9"/>
          <tpl fld="7" item="18"/>
        </tpls>
      </n>
      <n v="5205.53" in="0">
        <tpls c="4">
          <tpl fld="2" item="10"/>
          <tpl fld="8" item="4"/>
          <tpl fld="6" item="9"/>
          <tpl fld="7" item="22"/>
        </tpls>
      </n>
      <n v="5586.37" in="0">
        <tpls c="4">
          <tpl fld="2" item="10"/>
          <tpl fld="8" item="4"/>
          <tpl fld="6" item="10"/>
          <tpl fld="7" item="29"/>
        </tpls>
      </n>
      <n v="3374.24" in="0">
        <tpls c="4">
          <tpl fld="2" item="10"/>
          <tpl fld="8" item="4"/>
          <tpl fld="6" item="10"/>
          <tpl fld="7" item="2"/>
        </tpls>
      </n>
      <n v="5258.05" in="0">
        <tpls c="4">
          <tpl fld="2" item="10"/>
          <tpl fld="8" item="4"/>
          <tpl fld="6" item="10"/>
          <tpl fld="7" item="27"/>
        </tpls>
      </n>
      <n v="4356.8" in="0">
        <tpls c="4">
          <tpl fld="2" item="10"/>
          <tpl fld="8" item="4"/>
          <tpl fld="6" item="10"/>
          <tpl fld="7" item="12"/>
        </tpls>
      </n>
      <m in="0">
        <tpls c="4">
          <tpl fld="2" item="10"/>
          <tpl fld="8" item="4"/>
          <tpl fld="6" item="10"/>
          <tpl fld="7" item="16"/>
        </tpls>
      </m>
      <m in="0">
        <tpls c="4">
          <tpl fld="2" item="10"/>
          <tpl fld="8" item="4"/>
          <tpl fld="6" item="10"/>
          <tpl fld="7" item="28"/>
        </tpls>
      </m>
      <n v="3984.71" in="0">
        <tpls c="4">
          <tpl fld="2" item="10"/>
          <tpl fld="8" item="4"/>
          <tpl fld="6" item="10"/>
          <tpl fld="7" item="25"/>
        </tpls>
      </n>
      <n v="4436.3500000000004" in="0">
        <tpls c="4">
          <tpl fld="2" item="10"/>
          <tpl fld="8" item="4"/>
          <tpl fld="6" item="11"/>
          <tpl fld="7" item="3"/>
        </tpls>
      </n>
      <n v="3026" in="0">
        <tpls c="4">
          <tpl fld="2" item="10"/>
          <tpl fld="8" item="4"/>
          <tpl fld="6" item="11"/>
          <tpl fld="7" item="7"/>
        </tpls>
      </n>
      <n v="5942.29" in="0">
        <tpls c="4">
          <tpl fld="2" item="10"/>
          <tpl fld="8" item="4"/>
          <tpl fld="6" item="11"/>
          <tpl fld="7" item="10"/>
        </tpls>
      </n>
      <m in="0">
        <tpls c="4">
          <tpl fld="2" item="10"/>
          <tpl fld="8" item="4"/>
          <tpl fld="6" item="11"/>
          <tpl fld="7" item="14"/>
        </tpls>
      </m>
      <n v="1777.89" in="0">
        <tpls c="4">
          <tpl fld="2" item="10"/>
          <tpl fld="8" item="4"/>
          <tpl fld="6" item="11"/>
          <tpl fld="7" item="19"/>
        </tpls>
      </n>
      <n v="2377.61" in="0">
        <tpls c="4">
          <tpl fld="2" item="10"/>
          <tpl fld="8" item="4"/>
          <tpl fld="6" item="11"/>
          <tpl fld="7" item="24"/>
        </tpls>
      </n>
      <m in="0">
        <tpls c="4">
          <tpl fld="2" item="10"/>
          <tpl fld="8" item="5"/>
          <tpl fld="6" item="0"/>
          <tpl fld="7" item="1"/>
        </tpls>
      </m>
      <n v="8595.7999999999993" in="0">
        <tpls c="4">
          <tpl fld="2" item="10"/>
          <tpl fld="8" item="5"/>
          <tpl fld="6" item="0"/>
          <tpl fld="7" item="5"/>
        </tpls>
      </n>
      <n v="10657.77" in="0">
        <tpls c="4">
          <tpl fld="2" item="10"/>
          <tpl fld="8" item="5"/>
          <tpl fld="6" item="0"/>
          <tpl fld="7" item="9"/>
        </tpls>
      </n>
      <m in="0">
        <tpls c="4">
          <tpl fld="2" item="10"/>
          <tpl fld="8" item="5"/>
          <tpl fld="6" item="0"/>
          <tpl fld="7" item="13"/>
        </tpls>
      </m>
      <n v="5440.22" in="0">
        <tpls c="4">
          <tpl fld="2" item="10"/>
          <tpl fld="8" item="5"/>
          <tpl fld="6" item="0"/>
          <tpl fld="7" item="17"/>
        </tpls>
      </n>
      <n v="6668.29" in="0">
        <tpls c="4">
          <tpl fld="2" item="10"/>
          <tpl fld="8" item="5"/>
          <tpl fld="6" item="0"/>
          <tpl fld="7" item="21"/>
        </tpls>
      </n>
      <n v="5768.26" in="0">
        <tpls c="4">
          <tpl fld="2" item="10"/>
          <tpl fld="8" item="5"/>
          <tpl fld="6" item="0"/>
          <tpl fld="7" item="25"/>
        </tpls>
      </n>
      <n v="11382.27" in="0">
        <tpls c="4">
          <tpl fld="2" item="10"/>
          <tpl fld="8" item="5"/>
          <tpl fld="6" item="1"/>
          <tpl fld="7" item="2"/>
        </tpls>
      </n>
      <n v="10581.14" in="0">
        <tpls c="4">
          <tpl fld="2" item="10"/>
          <tpl fld="8" item="5"/>
          <tpl fld="6" item="1"/>
          <tpl fld="7" item="7"/>
        </tpls>
      </n>
      <m in="0">
        <tpls c="4">
          <tpl fld="2" item="10"/>
          <tpl fld="8" item="5"/>
          <tpl fld="6" item="1"/>
          <tpl fld="7" item="10"/>
        </tpls>
      </m>
      <n v="8775.7900000000009" in="0">
        <tpls c="4">
          <tpl fld="2" item="10"/>
          <tpl fld="8" item="5"/>
          <tpl fld="6" item="1"/>
          <tpl fld="7" item="15"/>
        </tpls>
      </n>
      <n v="8808.0499999999993" in="0">
        <tpls c="4">
          <tpl fld="2" item="10"/>
          <tpl fld="8" item="5"/>
          <tpl fld="6" item="1"/>
          <tpl fld="7" item="20"/>
        </tpls>
      </n>
      <n v="8065.96" in="0">
        <tpls c="4">
          <tpl fld="2" item="10"/>
          <tpl fld="8" item="5"/>
          <tpl fld="6" item="2"/>
          <tpl fld="7" item="29"/>
        </tpls>
      </n>
      <n v="4813.22" in="0">
        <tpls c="4">
          <tpl fld="2" item="10"/>
          <tpl fld="8" item="5"/>
          <tpl fld="6" item="2"/>
          <tpl fld="7" item="2"/>
        </tpls>
      </n>
      <n v="11022.66" in="0">
        <tpls c="4">
          <tpl fld="2" item="10"/>
          <tpl fld="8" item="5"/>
          <tpl fld="6" item="2"/>
          <tpl fld="7" item="7"/>
        </tpls>
      </n>
      <n v="7651.72" in="0">
        <tpls c="4">
          <tpl fld="2" item="10"/>
          <tpl fld="8" item="5"/>
          <tpl fld="6" item="2"/>
          <tpl fld="7" item="11"/>
        </tpls>
      </n>
      <n v="6384.58" in="0">
        <tpls c="4">
          <tpl fld="2" item="10"/>
          <tpl fld="8" item="5"/>
          <tpl fld="6" item="2"/>
          <tpl fld="7" item="15"/>
        </tpls>
      </n>
      <n v="8730" in="0">
        <tpls c="4">
          <tpl fld="2" item="10"/>
          <tpl fld="8" item="5"/>
          <tpl fld="6" item="2"/>
          <tpl fld="7" item="20"/>
        </tpls>
      </n>
      <n v="8731.24" in="0">
        <tpls c="4">
          <tpl fld="2" item="10"/>
          <tpl fld="8" item="5"/>
          <tpl fld="6" item="2"/>
          <tpl fld="7" item="24"/>
        </tpls>
      </n>
      <n v="6557.59" in="0">
        <tpls c="4">
          <tpl fld="2" item="10"/>
          <tpl fld="8" item="5"/>
          <tpl fld="6" item="3"/>
          <tpl fld="7" item="0"/>
        </tpls>
      </n>
      <n v="14628.69" in="0">
        <tpls c="4">
          <tpl fld="2" item="10"/>
          <tpl fld="8" item="5"/>
          <tpl fld="6" item="3"/>
          <tpl fld="7" item="4"/>
        </tpls>
      </n>
      <n v="8347.2999999999993" in="0">
        <tpls c="4">
          <tpl fld="2" item="10"/>
          <tpl fld="8" item="5"/>
          <tpl fld="6" item="3"/>
          <tpl fld="7" item="8"/>
        </tpls>
      </n>
      <n v="5899.27" in="0">
        <tpls c="4">
          <tpl fld="2" item="10"/>
          <tpl fld="8" item="5"/>
          <tpl fld="6" item="3"/>
          <tpl fld="7" item="12"/>
        </tpls>
      </n>
      <n v="12054.92" in="0">
        <tpls c="4">
          <tpl fld="2" item="10"/>
          <tpl fld="8" item="5"/>
          <tpl fld="6" item="3"/>
          <tpl fld="7" item="17"/>
        </tpls>
      </n>
      <n v="9727.91" in="0">
        <tpls c="4">
          <tpl fld="2" item="10"/>
          <tpl fld="8" item="5"/>
          <tpl fld="6" item="3"/>
          <tpl fld="7" item="22"/>
        </tpls>
      </n>
      <m in="0">
        <tpls c="4">
          <tpl fld="2" item="10"/>
          <tpl fld="8" item="5"/>
          <tpl fld="6" item="4"/>
          <tpl fld="7" item="29"/>
        </tpls>
      </m>
      <n v="9431.77" in="0">
        <tpls c="4">
          <tpl fld="2" item="10"/>
          <tpl fld="8" item="5"/>
          <tpl fld="6" item="4"/>
          <tpl fld="7" item="3"/>
        </tpls>
      </n>
      <n v="7106.5" in="0">
        <tpls c="4">
          <tpl fld="2" item="10"/>
          <tpl fld="8" item="5"/>
          <tpl fld="6" item="4"/>
          <tpl fld="7" item="27"/>
        </tpls>
      </n>
      <m in="0">
        <tpls c="4">
          <tpl fld="2" item="10"/>
          <tpl fld="8" item="5"/>
          <tpl fld="6" item="4"/>
          <tpl fld="7" item="11"/>
        </tpls>
      </m>
      <n v="6235" in="0">
        <tpls c="4">
          <tpl fld="2" item="10"/>
          <tpl fld="8" item="5"/>
          <tpl fld="6" item="4"/>
          <tpl fld="7" item="16"/>
        </tpls>
      </n>
      <n v="11820.34" in="0">
        <tpls c="4">
          <tpl fld="2" item="10"/>
          <tpl fld="8" item="5"/>
          <tpl fld="6" item="4"/>
          <tpl fld="7" item="28"/>
        </tpls>
      </n>
      <m in="0">
        <tpls c="4">
          <tpl fld="2" item="10"/>
          <tpl fld="8" item="5"/>
          <tpl fld="6" item="4"/>
          <tpl fld="7" item="24"/>
        </tpls>
      </m>
      <n v="11717.52" in="0">
        <tpls c="4">
          <tpl fld="2" item="10"/>
          <tpl fld="8" item="5"/>
          <tpl fld="6" item="5"/>
          <tpl fld="7" item="26"/>
        </tpls>
      </n>
      <n v="10400.74" in="0">
        <tpls c="4">
          <tpl fld="2" item="10"/>
          <tpl fld="8" item="5"/>
          <tpl fld="6" item="5"/>
          <tpl fld="7" item="5"/>
        </tpls>
      </n>
      <m in="0">
        <tpls c="4">
          <tpl fld="2" item="10"/>
          <tpl fld="8" item="5"/>
          <tpl fld="6" item="5"/>
          <tpl fld="7" item="8"/>
        </tpls>
      </m>
      <n v="8656.0499999999993" in="0">
        <tpls c="4">
          <tpl fld="2" item="10"/>
          <tpl fld="8" item="5"/>
          <tpl fld="6" item="5"/>
          <tpl fld="7" item="13"/>
        </tpls>
      </n>
      <n v="11205.56" in="0">
        <tpls c="4">
          <tpl fld="2" item="10"/>
          <tpl fld="8" item="5"/>
          <tpl fld="6" item="5"/>
          <tpl fld="7" item="19"/>
        </tpls>
      </n>
      <n v="7769.53" in="0">
        <tpls c="4">
          <tpl fld="2" item="10"/>
          <tpl fld="8" item="5"/>
          <tpl fld="6" item="5"/>
          <tpl fld="7" item="23"/>
        </tpls>
      </n>
      <n v="4860.09" in="0">
        <tpls c="4">
          <tpl fld="2" item="10"/>
          <tpl fld="8" item="5"/>
          <tpl fld="6" item="6"/>
          <tpl fld="7" item="0"/>
        </tpls>
      </n>
      <n v="9393.39" in="0">
        <tpls c="4">
          <tpl fld="2" item="10"/>
          <tpl fld="8" item="5"/>
          <tpl fld="6" item="6"/>
          <tpl fld="7" item="5"/>
        </tpls>
      </n>
      <n v="11490.77" in="0">
        <tpls c="4">
          <tpl fld="2" item="10"/>
          <tpl fld="8" item="5"/>
          <tpl fld="6" item="6"/>
          <tpl fld="7" item="9"/>
        </tpls>
      </n>
      <n v="7865.26" in="0">
        <tpls c="4">
          <tpl fld="2" item="10"/>
          <tpl fld="8" item="5"/>
          <tpl fld="6" item="6"/>
          <tpl fld="7" item="15"/>
        </tpls>
      </n>
      <n v="5486.5" in="0">
        <tpls c="4">
          <tpl fld="2" item="10"/>
          <tpl fld="8" item="5"/>
          <tpl fld="6" item="6"/>
          <tpl fld="7" item="19"/>
        </tpls>
      </n>
      <n v="9748.52" in="0">
        <tpls c="4">
          <tpl fld="2" item="10"/>
          <tpl fld="8" item="5"/>
          <tpl fld="6" item="6"/>
          <tpl fld="7" item="24"/>
        </tpls>
      </n>
      <n v="9746.8700000000008" in="0">
        <tpls c="4">
          <tpl fld="2" item="10"/>
          <tpl fld="8" item="5"/>
          <tpl fld="6" item="7"/>
          <tpl fld="7" item="26"/>
        </tpls>
      </n>
      <m in="0">
        <tpls c="4">
          <tpl fld="2" item="10"/>
          <tpl fld="8" item="5"/>
          <tpl fld="6" item="7"/>
          <tpl fld="7" item="4"/>
        </tpls>
      </m>
      <n v="12861.94" in="0">
        <tpls c="4">
          <tpl fld="2" item="10"/>
          <tpl fld="8" item="5"/>
          <tpl fld="6" item="7"/>
          <tpl fld="7" item="8"/>
        </tpls>
      </n>
      <n v="9156.4" in="0">
        <tpls c="4">
          <tpl fld="2" item="10"/>
          <tpl fld="8" item="5"/>
          <tpl fld="6" item="7"/>
          <tpl fld="7" item="14"/>
        </tpls>
      </n>
      <n v="7097.79" in="0">
        <tpls c="4">
          <tpl fld="2" item="10"/>
          <tpl fld="8" item="5"/>
          <tpl fld="6" item="7"/>
          <tpl fld="7" item="19"/>
        </tpls>
      </n>
      <n v="6529.6" in="0">
        <tpls c="4">
          <tpl fld="2" item="10"/>
          <tpl fld="8" item="5"/>
          <tpl fld="6" item="7"/>
          <tpl fld="7" item="22"/>
        </tpls>
      </n>
      <n v="4613" in="0">
        <tpls c="4">
          <tpl fld="2" item="10"/>
          <tpl fld="8" item="5"/>
          <tpl fld="6" item="8"/>
          <tpl fld="7" item="29"/>
        </tpls>
      </n>
      <m in="0">
        <tpls c="4">
          <tpl fld="2" item="10"/>
          <tpl fld="8" item="5"/>
          <tpl fld="6" item="8"/>
          <tpl fld="7" item="3"/>
        </tpls>
      </m>
      <n v="6711.6" in="0">
        <tpls c="4">
          <tpl fld="2" item="10"/>
          <tpl fld="8" item="5"/>
          <tpl fld="6" item="8"/>
          <tpl fld="7" item="7"/>
        </tpls>
      </n>
      <n v="9180.5499999999993" in="0">
        <tpls c="4">
          <tpl fld="2" item="10"/>
          <tpl fld="8" item="5"/>
          <tpl fld="6" item="8"/>
          <tpl fld="7" item="12"/>
        </tpls>
      </n>
      <n v="10439.84" in="0">
        <tpls c="4">
          <tpl fld="2" item="10"/>
          <tpl fld="8" item="5"/>
          <tpl fld="6" item="8"/>
          <tpl fld="7" item="16"/>
        </tpls>
      </n>
      <n v="6624.52" in="0">
        <tpls c="4">
          <tpl fld="2" item="10"/>
          <tpl fld="8" item="5"/>
          <tpl fld="6" item="8"/>
          <tpl fld="7" item="20"/>
        </tpls>
      </n>
      <n v="8878.7199999999993" in="0">
        <tpls c="4">
          <tpl fld="2" item="10"/>
          <tpl fld="8" item="5"/>
          <tpl fld="6" item="8"/>
          <tpl fld="7" item="24"/>
        </tpls>
      </n>
      <n v="7476.32" in="0">
        <tpls c="4">
          <tpl fld="2" item="10"/>
          <tpl fld="8" item="5"/>
          <tpl fld="6" item="9"/>
          <tpl fld="7" item="1"/>
        </tpls>
      </n>
      <n v="5652.02" in="0">
        <tpls c="4">
          <tpl fld="2" item="10"/>
          <tpl fld="8" item="5"/>
          <tpl fld="6" item="9"/>
          <tpl fld="7" item="5"/>
        </tpls>
      </n>
      <n v="6604.4" in="0">
        <tpls c="4">
          <tpl fld="2" item="10"/>
          <tpl fld="8" item="5"/>
          <tpl fld="6" item="9"/>
          <tpl fld="7" item="10"/>
        </tpls>
      </n>
      <n v="8893.42" in="0">
        <tpls c="4">
          <tpl fld="2" item="10"/>
          <tpl fld="8" item="5"/>
          <tpl fld="6" item="9"/>
          <tpl fld="7" item="15"/>
        </tpls>
      </n>
      <m in="0">
        <tpls c="4">
          <tpl fld="2" item="10"/>
          <tpl fld="8" item="5"/>
          <tpl fld="6" item="9"/>
          <tpl fld="7" item="19"/>
        </tpls>
      </m>
      <n v="5164.75" in="0">
        <tpls c="4">
          <tpl fld="2" item="10"/>
          <tpl fld="8" item="5"/>
          <tpl fld="6" item="9"/>
          <tpl fld="7" item="23"/>
        </tpls>
      </n>
      <n v="10097.9" in="0">
        <tpls c="4">
          <tpl fld="2" item="10"/>
          <tpl fld="8" item="5"/>
          <tpl fld="6" item="10"/>
          <tpl fld="7" item="0"/>
        </tpls>
      </n>
      <n v="8208.0499999999993" in="0">
        <tpls c="4">
          <tpl fld="2" item="10"/>
          <tpl fld="8" item="5"/>
          <tpl fld="6" item="10"/>
          <tpl fld="7" item="5"/>
        </tpls>
      </n>
      <n v="9967.91" in="0">
        <tpls c="4">
          <tpl fld="2" item="10"/>
          <tpl fld="8" item="5"/>
          <tpl fld="6" item="10"/>
          <tpl fld="7" item="8"/>
        </tpls>
      </n>
      <n v="9515.31" in="0">
        <tpls c="4">
          <tpl fld="2" item="10"/>
          <tpl fld="8" item="5"/>
          <tpl fld="6" item="10"/>
          <tpl fld="7" item="13"/>
        </tpls>
      </n>
      <n v="12488.43" in="0">
        <tpls c="4">
          <tpl fld="2" item="10"/>
          <tpl fld="8" item="5"/>
          <tpl fld="6" item="10"/>
          <tpl fld="7" item="18"/>
        </tpls>
      </n>
      <n v="605.36" in="0">
        <tpls c="4">
          <tpl fld="2" item="10"/>
          <tpl fld="8" item="5"/>
          <tpl fld="6" item="10"/>
          <tpl fld="7" item="21"/>
        </tpls>
      </n>
      <n v="10740.72" in="0">
        <tpls c="4">
          <tpl fld="2" item="10"/>
          <tpl fld="8" item="5"/>
          <tpl fld="6" item="11"/>
          <tpl fld="7" item="29"/>
        </tpls>
      </n>
      <n v="8003.93" in="0">
        <tpls c="4">
          <tpl fld="2" item="10"/>
          <tpl fld="8" item="5"/>
          <tpl fld="6" item="11"/>
          <tpl fld="7" item="4"/>
        </tpls>
      </n>
      <m in="0">
        <tpls c="4">
          <tpl fld="2" item="10"/>
          <tpl fld="8" item="5"/>
          <tpl fld="6" item="11"/>
          <tpl fld="7" item="27"/>
        </tpls>
      </m>
      <n v="8933.9500000000007" in="0">
        <tpls c="4">
          <tpl fld="2" item="10"/>
          <tpl fld="8" item="5"/>
          <tpl fld="6" item="11"/>
          <tpl fld="7" item="11"/>
        </tpls>
      </n>
      <n v="11907.55" in="0">
        <tpls c="4">
          <tpl fld="2" item="10"/>
          <tpl fld="8" item="5"/>
          <tpl fld="6" item="11"/>
          <tpl fld="7" item="16"/>
        </tpls>
      </n>
      <m in="0">
        <tpls c="4">
          <tpl fld="2" item="10"/>
          <tpl fld="8" item="5"/>
          <tpl fld="6" item="11"/>
          <tpl fld="7" item="20"/>
        </tpls>
      </m>
      <n v="4718.84" in="0">
        <tpls c="4">
          <tpl fld="2" item="10"/>
          <tpl fld="8" item="5"/>
          <tpl fld="6" item="11"/>
          <tpl fld="7" item="25"/>
        </tpls>
      </n>
      <n v="4996.67" in="0">
        <tpls c="4">
          <tpl fld="2" item="10"/>
          <tpl fld="8" item="4"/>
          <tpl fld="6" item="9"/>
          <tpl fld="7" item="1"/>
        </tpls>
      </n>
      <n v="2682.47" in="0">
        <tpls c="4">
          <tpl fld="2" item="10"/>
          <tpl fld="8" item="4"/>
          <tpl fld="6" item="9"/>
          <tpl fld="7" item="5"/>
        </tpls>
      </n>
      <n v="4407.87" in="0">
        <tpls c="4">
          <tpl fld="2" item="10"/>
          <tpl fld="8" item="4"/>
          <tpl fld="6" item="9"/>
          <tpl fld="7" item="10"/>
        </tpls>
      </n>
      <n v="5709.79" in="0">
        <tpls c="4">
          <tpl fld="2" item="10"/>
          <tpl fld="8" item="4"/>
          <tpl fld="6" item="9"/>
          <tpl fld="7" item="15"/>
        </tpls>
      </n>
      <n v="192.93" in="0">
        <tpls c="4">
          <tpl fld="2" item="10"/>
          <tpl fld="8" item="4"/>
          <tpl fld="6" item="9"/>
          <tpl fld="7" item="19"/>
        </tpls>
      </n>
      <n v="1910.55" in="0">
        <tpls c="4">
          <tpl fld="2" item="10"/>
          <tpl fld="8" item="4"/>
          <tpl fld="6" item="9"/>
          <tpl fld="7" item="23"/>
        </tpls>
      </n>
      <n v="4218.49" in="0">
        <tpls c="4">
          <tpl fld="2" item="10"/>
          <tpl fld="8" item="4"/>
          <tpl fld="6" item="10"/>
          <tpl fld="7" item="0"/>
        </tpls>
      </n>
      <n v="3868.11" in="0">
        <tpls c="4">
          <tpl fld="2" item="10"/>
          <tpl fld="8" item="4"/>
          <tpl fld="6" item="10"/>
          <tpl fld="7" item="5"/>
        </tpls>
      </n>
      <n v="4899.9799999999996" in="0">
        <tpls c="4">
          <tpl fld="2" item="10"/>
          <tpl fld="8" item="4"/>
          <tpl fld="6" item="10"/>
          <tpl fld="7" item="8"/>
        </tpls>
      </n>
      <n v="5477.86" in="0">
        <tpls c="4">
          <tpl fld="2" item="10"/>
          <tpl fld="8" item="4"/>
          <tpl fld="6" item="10"/>
          <tpl fld="7" item="13"/>
        </tpls>
      </n>
      <n v="7473.59" in="0">
        <tpls c="4">
          <tpl fld="2" item="10"/>
          <tpl fld="8" item="4"/>
          <tpl fld="6" item="10"/>
          <tpl fld="7" item="18"/>
        </tpls>
      </n>
      <n v="691.2" in="0">
        <tpls c="4">
          <tpl fld="2" item="10"/>
          <tpl fld="8" item="4"/>
          <tpl fld="6" item="10"/>
          <tpl fld="7" item="21"/>
        </tpls>
      </n>
      <n v="6855.38" in="0">
        <tpls c="4">
          <tpl fld="2" item="10"/>
          <tpl fld="8" item="4"/>
          <tpl fld="6" item="11"/>
          <tpl fld="7" item="29"/>
        </tpls>
      </n>
      <n v="4079.07" in="0">
        <tpls c="4">
          <tpl fld="2" item="10"/>
          <tpl fld="8" item="4"/>
          <tpl fld="6" item="11"/>
          <tpl fld="7" item="4"/>
        </tpls>
      </n>
      <n v="209.44" in="0">
        <tpls c="4">
          <tpl fld="2" item="10"/>
          <tpl fld="8" item="4"/>
          <tpl fld="6" item="11"/>
          <tpl fld="7" item="27"/>
        </tpls>
      </n>
      <n v="4578.2299999999996" in="0">
        <tpls c="4">
          <tpl fld="2" item="10"/>
          <tpl fld="8" item="4"/>
          <tpl fld="6" item="11"/>
          <tpl fld="7" item="11"/>
        </tpls>
      </n>
      <n v="5113.57" in="0">
        <tpls c="4">
          <tpl fld="2" item="10"/>
          <tpl fld="8" item="4"/>
          <tpl fld="6" item="11"/>
          <tpl fld="7" item="16"/>
        </tpls>
      </n>
      <m in="0">
        <tpls c="4">
          <tpl fld="2" item="10"/>
          <tpl fld="8" item="4"/>
          <tpl fld="6" item="11"/>
          <tpl fld="7" item="20"/>
        </tpls>
      </m>
      <n v="2844.34" in="0">
        <tpls c="4">
          <tpl fld="2" item="10"/>
          <tpl fld="8" item="4"/>
          <tpl fld="6" item="11"/>
          <tpl fld="7" item="25"/>
        </tpls>
      </n>
      <n v="7930.56" in="0">
        <tpls c="4">
          <tpl fld="2" item="10"/>
          <tpl fld="8" item="5"/>
          <tpl fld="6" item="0"/>
          <tpl fld="7" item="2"/>
        </tpls>
      </n>
      <n v="7091.65" in="0">
        <tpls c="4">
          <tpl fld="2" item="10"/>
          <tpl fld="8" item="5"/>
          <tpl fld="6" item="0"/>
          <tpl fld="7" item="6"/>
        </tpls>
      </n>
      <n v="10938.39" in="0">
        <tpls c="4">
          <tpl fld="2" item="10"/>
          <tpl fld="8" item="5"/>
          <tpl fld="6" item="0"/>
          <tpl fld="7" item="10"/>
        </tpls>
      </n>
      <m in="0">
        <tpls c="4">
          <tpl fld="2" item="10"/>
          <tpl fld="8" item="5"/>
          <tpl fld="6" item="0"/>
          <tpl fld="7" item="14"/>
        </tpls>
      </m>
      <n v="9739.0400000000009" in="0">
        <tpls c="4">
          <tpl fld="2" item="10"/>
          <tpl fld="8" item="5"/>
          <tpl fld="6" item="0"/>
          <tpl fld="7" item="18"/>
        </tpls>
      </n>
      <n v="9211.35" in="0">
        <tpls c="4">
          <tpl fld="2" item="10"/>
          <tpl fld="8" item="5"/>
          <tpl fld="6" item="0"/>
          <tpl fld="7" item="22"/>
        </tpls>
      </n>
      <n v="8891.31" in="0">
        <tpls c="4">
          <tpl fld="2" item="10"/>
          <tpl fld="8" item="5"/>
          <tpl fld="6" item="1"/>
          <tpl fld="7" item="0"/>
        </tpls>
      </n>
      <n v="8900.5300000000007" in="0">
        <tpls c="4">
          <tpl fld="2" item="10"/>
          <tpl fld="8" item="5"/>
          <tpl fld="6" item="1"/>
          <tpl fld="7" item="3"/>
        </tpls>
      </n>
      <n v="14779.73" in="0">
        <tpls c="4">
          <tpl fld="2" item="10"/>
          <tpl fld="8" item="5"/>
          <tpl fld="6" item="1"/>
          <tpl fld="7" item="27"/>
        </tpls>
      </n>
      <n v="7790.47" in="0">
        <tpls c="4">
          <tpl fld="2" item="10"/>
          <tpl fld="8" item="5"/>
          <tpl fld="6" item="1"/>
          <tpl fld="7" item="12"/>
        </tpls>
      </n>
      <n v="6539.72" in="0">
        <tpls c="4">
          <tpl fld="2" item="10"/>
          <tpl fld="8" item="5"/>
          <tpl fld="6" item="1"/>
          <tpl fld="7" item="16"/>
        </tpls>
      </n>
      <n v="9507.1200000000008" in="0">
        <tpls c="4">
          <tpl fld="2" item="10"/>
          <tpl fld="8" item="5"/>
          <tpl fld="6" item="1"/>
          <tpl fld="7" item="28"/>
        </tpls>
      </n>
      <n v="7439.32" in="0">
        <tpls c="4">
          <tpl fld="2" item="10"/>
          <tpl fld="8" item="5"/>
          <tpl fld="6" item="2"/>
          <tpl fld="7" item="0"/>
        </tpls>
      </n>
      <m in="0">
        <tpls c="4">
          <tpl fld="2" item="10"/>
          <tpl fld="8" item="5"/>
          <tpl fld="6" item="2"/>
          <tpl fld="7" item="3"/>
        </tpls>
      </m>
      <n v="8779.33" in="0">
        <tpls c="4">
          <tpl fld="2" item="10"/>
          <tpl fld="8" item="5"/>
          <tpl fld="6" item="2"/>
          <tpl fld="7" item="27"/>
        </tpls>
      </n>
      <n v="8269.82" in="0">
        <tpls c="4">
          <tpl fld="2" item="10"/>
          <tpl fld="8" item="5"/>
          <tpl fld="6" item="2"/>
          <tpl fld="7" item="12"/>
        </tpls>
      </n>
      <n v="191.28" in="0">
        <tpls c="4">
          <tpl fld="2" item="10"/>
          <tpl fld="8" item="5"/>
          <tpl fld="6" item="2"/>
          <tpl fld="7" item="16"/>
        </tpls>
      </n>
      <n v="5803.9" in="0">
        <tpls c="4">
          <tpl fld="2" item="10"/>
          <tpl fld="8" item="5"/>
          <tpl fld="6" item="2"/>
          <tpl fld="7" item="28"/>
        </tpls>
      </n>
      <n v="11859.5" in="0">
        <tpls c="4">
          <tpl fld="2" item="10"/>
          <tpl fld="8" item="5"/>
          <tpl fld="6" item="2"/>
          <tpl fld="7" item="25"/>
        </tpls>
      </n>
      <n v="181.28" in="0">
        <tpls c="4">
          <tpl fld="2" item="10"/>
          <tpl fld="8" item="5"/>
          <tpl fld="6" item="3"/>
          <tpl fld="7" item="26"/>
        </tpls>
      </n>
      <n v="10572.46" in="0">
        <tpls c="4">
          <tpl fld="2" item="10"/>
          <tpl fld="8" item="5"/>
          <tpl fld="6" item="3"/>
          <tpl fld="7" item="5"/>
        </tpls>
      </n>
      <n v="8267.61" in="0">
        <tpls c="4">
          <tpl fld="2" item="10"/>
          <tpl fld="8" item="5"/>
          <tpl fld="6" item="3"/>
          <tpl fld="7" item="9"/>
        </tpls>
      </n>
      <m in="0">
        <tpls c="4">
          <tpl fld="2" item="10"/>
          <tpl fld="8" item="5"/>
          <tpl fld="6" item="3"/>
          <tpl fld="7" item="13"/>
        </tpls>
      </m>
      <n v="7864.57" in="0">
        <tpls c="4">
          <tpl fld="2" item="10"/>
          <tpl fld="8" item="5"/>
          <tpl fld="6" item="3"/>
          <tpl fld="7" item="18"/>
        </tpls>
      </n>
      <n v="7606.21" in="0">
        <tpls c="4">
          <tpl fld="2" item="10"/>
          <tpl fld="8" item="5"/>
          <tpl fld="6" item="3"/>
          <tpl fld="7" item="23"/>
        </tpls>
      </n>
      <n v="10007.07" in="0">
        <tpls c="4">
          <tpl fld="2" item="10"/>
          <tpl fld="8" item="5"/>
          <tpl fld="6" item="4"/>
          <tpl fld="7" item="26"/>
        </tpls>
      </n>
      <n v="4913.1099999999997" in="0">
        <tpls c="4">
          <tpl fld="2" item="10"/>
          <tpl fld="8" item="5"/>
          <tpl fld="6" item="4"/>
          <tpl fld="7" item="4"/>
        </tpls>
      </n>
      <n v="6684.02" in="0">
        <tpls c="4">
          <tpl fld="2" item="10"/>
          <tpl fld="8" item="5"/>
          <tpl fld="6" item="4"/>
          <tpl fld="7" item="8"/>
        </tpls>
      </n>
      <n v="8183.87" in="0">
        <tpls c="4">
          <tpl fld="2" item="10"/>
          <tpl fld="8" item="5"/>
          <tpl fld="6" item="4"/>
          <tpl fld="7" item="13"/>
        </tpls>
      </n>
      <n v="5080.91" in="0">
        <tpls c="4">
          <tpl fld="2" item="10"/>
          <tpl fld="8" item="5"/>
          <tpl fld="6" item="4"/>
          <tpl fld="7" item="17"/>
        </tpls>
      </n>
      <n v="14011.93" in="0">
        <tpls c="4">
          <tpl fld="2" item="10"/>
          <tpl fld="8" item="5"/>
          <tpl fld="6" item="4"/>
          <tpl fld="7" item="21"/>
        </tpls>
      </n>
      <n v="474.47" in="0">
        <tpls c="4">
          <tpl fld="2" item="10"/>
          <tpl fld="8" item="5"/>
          <tpl fld="6" item="4"/>
          <tpl fld="7" item="30"/>
        </tpls>
      </n>
      <n v="9385.01" in="0">
        <tpls c="4">
          <tpl fld="2" item="10"/>
          <tpl fld="8" item="5"/>
          <tpl fld="6" item="5"/>
          <tpl fld="7" item="1"/>
        </tpls>
      </n>
      <n v="6755.81" in="0">
        <tpls c="4">
          <tpl fld="2" item="10"/>
          <tpl fld="8" item="5"/>
          <tpl fld="6" item="5"/>
          <tpl fld="7" item="6"/>
        </tpls>
      </n>
      <n v="6972.27" in="0">
        <tpls c="4">
          <tpl fld="2" item="10"/>
          <tpl fld="8" item="5"/>
          <tpl fld="6" item="5"/>
          <tpl fld="7" item="10"/>
        </tpls>
      </n>
      <n v="6986.02" in="0">
        <tpls c="4">
          <tpl fld="2" item="10"/>
          <tpl fld="8" item="5"/>
          <tpl fld="6" item="5"/>
          <tpl fld="7" item="14"/>
        </tpls>
      </n>
      <n v="6900.56" in="0">
        <tpls c="4">
          <tpl fld="2" item="10"/>
          <tpl fld="8" item="5"/>
          <tpl fld="6" item="5"/>
          <tpl fld="7" item="20"/>
        </tpls>
      </n>
      <n v="11450.12" in="0">
        <tpls c="4">
          <tpl fld="2" item="10"/>
          <tpl fld="8" item="5"/>
          <tpl fld="6" item="5"/>
          <tpl fld="7" item="24"/>
        </tpls>
      </n>
      <n v="310.92" in="0">
        <tpls c="4">
          <tpl fld="2" item="10"/>
          <tpl fld="8" item="5"/>
          <tpl fld="6" item="6"/>
          <tpl fld="7" item="2"/>
        </tpls>
      </n>
      <n v="6332.23" in="0">
        <tpls c="4">
          <tpl fld="2" item="10"/>
          <tpl fld="8" item="5"/>
          <tpl fld="6" item="6"/>
          <tpl fld="7" item="6"/>
        </tpls>
      </n>
      <n v="11106.78" in="0">
        <tpls c="4">
          <tpl fld="2" item="10"/>
          <tpl fld="8" item="5"/>
          <tpl fld="6" item="6"/>
          <tpl fld="7" item="10"/>
        </tpls>
      </n>
      <n v="11359.57" in="0">
        <tpls c="4">
          <tpl fld="2" item="10"/>
          <tpl fld="8" item="5"/>
          <tpl fld="6" item="6"/>
          <tpl fld="7" item="16"/>
        </tpls>
      </n>
      <n v="10444.27" in="0">
        <tpls c="4">
          <tpl fld="2" item="10"/>
          <tpl fld="8" item="5"/>
          <tpl fld="6" item="6"/>
          <tpl fld="7" item="21"/>
        </tpls>
      </n>
      <n v="7792.19" in="0">
        <tpls c="4">
          <tpl fld="2" item="10"/>
          <tpl fld="8" item="5"/>
          <tpl fld="6" item="6"/>
          <tpl fld="7" item="25"/>
        </tpls>
      </n>
      <n v="7580.11" in="0">
        <tpls c="4">
          <tpl fld="2" item="10"/>
          <tpl fld="8" item="5"/>
          <tpl fld="6" item="7"/>
          <tpl fld="7" item="1"/>
        </tpls>
      </n>
      <n v="9608.1299999999992" in="0">
        <tpls c="4">
          <tpl fld="2" item="10"/>
          <tpl fld="8" item="5"/>
          <tpl fld="6" item="7"/>
          <tpl fld="7" item="6"/>
        </tpls>
      </n>
      <n v="7724.02" in="0">
        <tpls c="4">
          <tpl fld="2" item="10"/>
          <tpl fld="8" item="5"/>
          <tpl fld="6" item="7"/>
          <tpl fld="7" item="9"/>
        </tpls>
      </n>
      <n v="6873.36" in="0">
        <tpls c="4">
          <tpl fld="2" item="10"/>
          <tpl fld="8" item="5"/>
          <tpl fld="6" item="7"/>
          <tpl fld="7" item="15"/>
        </tpls>
      </n>
      <n v="8657.81" in="0">
        <tpls c="4">
          <tpl fld="2" item="10"/>
          <tpl fld="8" item="5"/>
          <tpl fld="6" item="7"/>
          <tpl fld="7" item="20"/>
        </tpls>
      </n>
      <m in="0">
        <tpls c="4">
          <tpl fld="2" item="10"/>
          <tpl fld="8" item="5"/>
          <tpl fld="6" item="7"/>
          <tpl fld="7" item="23"/>
        </tpls>
      </m>
      <n v="7270.52" in="0">
        <tpls c="4">
          <tpl fld="2" item="10"/>
          <tpl fld="8" item="5"/>
          <tpl fld="6" item="8"/>
          <tpl fld="7" item="0"/>
        </tpls>
      </n>
      <n v="8935.34" in="0">
        <tpls c="4">
          <tpl fld="2" item="10"/>
          <tpl fld="8" item="5"/>
          <tpl fld="6" item="8"/>
          <tpl fld="7" item="4"/>
        </tpls>
      </n>
      <n v="8029.01" in="0">
        <tpls c="4">
          <tpl fld="2" item="10"/>
          <tpl fld="8" item="5"/>
          <tpl fld="6" item="8"/>
          <tpl fld="7" item="9"/>
        </tpls>
      </n>
      <n v="7635.92" in="0">
        <tpls c="4">
          <tpl fld="2" item="10"/>
          <tpl fld="8" item="5"/>
          <tpl fld="6" item="8"/>
          <tpl fld="7" item="13"/>
        </tpls>
      </n>
      <n v="10921.95" in="0">
        <tpls c="4">
          <tpl fld="2" item="10"/>
          <tpl fld="8" item="5"/>
          <tpl fld="6" item="8"/>
          <tpl fld="7" item="17"/>
        </tpls>
      </n>
      <m in="0">
        <tpls c="4">
          <tpl fld="2" item="10"/>
          <tpl fld="8" item="5"/>
          <tpl fld="6" item="8"/>
          <tpl fld="7" item="28"/>
        </tpls>
      </m>
      <n v="7878.82" in="0">
        <tpls c="4">
          <tpl fld="2" item="10"/>
          <tpl fld="8" item="5"/>
          <tpl fld="6" item="8"/>
          <tpl fld="7" item="25"/>
        </tpls>
      </n>
      <n v="12294.74" in="0">
        <tpls c="4">
          <tpl fld="2" item="10"/>
          <tpl fld="8" item="5"/>
          <tpl fld="6" item="9"/>
          <tpl fld="7" item="2"/>
        </tpls>
      </n>
      <n v="7835.72" in="0">
        <tpls c="4">
          <tpl fld="2" item="10"/>
          <tpl fld="8" item="5"/>
          <tpl fld="6" item="9"/>
          <tpl fld="7" item="27"/>
        </tpls>
      </n>
      <n v="6886.82" in="0">
        <tpls c="4">
          <tpl fld="2" item="10"/>
          <tpl fld="8" item="5"/>
          <tpl fld="6" item="9"/>
          <tpl fld="7" item="11"/>
        </tpls>
      </n>
      <n v="8247.9500000000007" in="0">
        <tpls c="4">
          <tpl fld="2" item="10"/>
          <tpl fld="8" item="5"/>
          <tpl fld="6" item="9"/>
          <tpl fld="7" item="16"/>
        </tpls>
      </n>
      <n v="7383.76" in="0">
        <tpls c="4">
          <tpl fld="2" item="10"/>
          <tpl fld="8" item="5"/>
          <tpl fld="6" item="9"/>
          <tpl fld="7" item="28"/>
        </tpls>
      </n>
      <n v="6228.66" in="0">
        <tpls c="4">
          <tpl fld="2" item="10"/>
          <tpl fld="8" item="5"/>
          <tpl fld="6" item="9"/>
          <tpl fld="7" item="24"/>
        </tpls>
      </n>
      <n v="7638.49" in="0">
        <tpls c="4">
          <tpl fld="2" item="10"/>
          <tpl fld="8" item="5"/>
          <tpl fld="6" item="10"/>
          <tpl fld="7" item="26"/>
        </tpls>
      </n>
      <n v="9082.09" in="0">
        <tpls c="4">
          <tpl fld="2" item="10"/>
          <tpl fld="8" item="5"/>
          <tpl fld="6" item="10"/>
          <tpl fld="7" item="6"/>
        </tpls>
      </n>
      <m in="0">
        <tpls c="4">
          <tpl fld="2" item="10"/>
          <tpl fld="8" item="5"/>
          <tpl fld="6" item="10"/>
          <tpl fld="7" item="9"/>
        </tpls>
      </m>
      <n v="10558.29" in="0">
        <tpls c="4">
          <tpl fld="2" item="10"/>
          <tpl fld="8" item="5"/>
          <tpl fld="6" item="10"/>
          <tpl fld="7" item="14"/>
        </tpls>
      </n>
      <n v="12919.78" in="0">
        <tpls c="4">
          <tpl fld="2" item="10"/>
          <tpl fld="8" item="5"/>
          <tpl fld="6" item="10"/>
          <tpl fld="7" item="19"/>
        </tpls>
      </n>
      <m in="0">
        <tpls c="4">
          <tpl fld="2" item="10"/>
          <tpl fld="8" item="5"/>
          <tpl fld="6" item="10"/>
          <tpl fld="7" item="22"/>
        </tpls>
      </m>
      <n v="10482.34" in="0">
        <tpls c="4">
          <tpl fld="2" item="10"/>
          <tpl fld="8" item="5"/>
          <tpl fld="6" item="11"/>
          <tpl fld="7" item="0"/>
        </tpls>
      </n>
      <n v="10259.459999999999" in="0">
        <tpls c="4">
          <tpl fld="2" item="10"/>
          <tpl fld="8" item="5"/>
          <tpl fld="6" item="11"/>
          <tpl fld="7" item="5"/>
        </tpls>
      </n>
      <m in="0">
        <tpls c="4">
          <tpl fld="2" item="10"/>
          <tpl fld="8" item="5"/>
          <tpl fld="6" item="11"/>
          <tpl fld="7" item="8"/>
        </tpls>
      </m>
      <n v="7421.26" in="0">
        <tpls c="4">
          <tpl fld="2" item="10"/>
          <tpl fld="8" item="5"/>
          <tpl fld="6" item="11"/>
          <tpl fld="7" item="12"/>
        </tpls>
      </n>
      <n v="7563.55" in="0">
        <tpls c="4">
          <tpl fld="2" item="10"/>
          <tpl fld="8" item="5"/>
          <tpl fld="6" item="11"/>
          <tpl fld="7" item="17"/>
        </tpls>
      </n>
      <n v="6442.31" in="0">
        <tpls c="4">
          <tpl fld="2" item="10"/>
          <tpl fld="8" item="5"/>
          <tpl fld="6" item="11"/>
          <tpl fld="7" item="22"/>
        </tpls>
      </n>
      <n v="1298.71" in="0">
        <tpls c="4">
          <tpl fld="2" item="10"/>
          <tpl fld="8" item="5"/>
          <tpl fld="6" item="11"/>
          <tpl fld="7" item="30"/>
        </tpls>
      </n>
      <n v="6509.47" in="0">
        <tpls c="4">
          <tpl fld="2" item="10"/>
          <tpl fld="8" item="1"/>
          <tpl fld="6" item="0"/>
          <tpl fld="7" item="2"/>
        </tpls>
      </n>
      <n v="6783.75" in="0">
        <tpls c="4">
          <tpl fld="2" item="10"/>
          <tpl fld="8" item="1"/>
          <tpl fld="6" item="0"/>
          <tpl fld="7" item="24"/>
        </tpls>
      </n>
      <n v="16464.12" in="0">
        <tpls c="4">
          <tpl fld="2" item="10"/>
          <tpl fld="8" item="1"/>
          <tpl fld="6" item="1"/>
          <tpl fld="7" item="20"/>
        </tpls>
      </n>
      <n v="112.39" in="0">
        <tpls c="4">
          <tpl fld="2" item="10"/>
          <tpl fld="8" item="1"/>
          <tpl fld="6" item="2"/>
          <tpl fld="7" item="16"/>
        </tpls>
      </n>
      <n v="10138.379999999999" in="0">
        <tpls c="4">
          <tpl fld="2" item="10"/>
          <tpl fld="8" item="1"/>
          <tpl fld="6" item="3"/>
          <tpl fld="7" item="11"/>
        </tpls>
      </n>
      <n v="12930.66" in="0">
        <tpls c="4">
          <tpl fld="2" item="10"/>
          <tpl fld="8" item="1"/>
          <tpl fld="6" item="4"/>
          <tpl fld="7" item="27"/>
        </tpls>
      </n>
      <n v="10820.83" in="0">
        <tpls c="4">
          <tpl fld="2" item="10"/>
          <tpl fld="8" item="1"/>
          <tpl fld="6" item="5"/>
          <tpl fld="7" item="1"/>
        </tpls>
      </n>
      <n v="4510.6499999999996" in="0">
        <tpls c="4">
          <tpl fld="2" item="10"/>
          <tpl fld="8" item="1"/>
          <tpl fld="6" item="6"/>
          <tpl fld="7" item="29"/>
        </tpls>
      </n>
      <n v="16747.23" in="0">
        <tpls c="4">
          <tpl fld="2" item="10"/>
          <tpl fld="8" item="1"/>
          <tpl fld="6" item="6"/>
          <tpl fld="7" item="24"/>
        </tpls>
      </n>
      <n v="4270.59" in="0">
        <tpls c="4">
          <tpl fld="2" item="10"/>
          <tpl fld="8" item="1"/>
          <tpl fld="6" item="7"/>
          <tpl fld="7" item="20"/>
        </tpls>
      </n>
      <m in="0">
        <tpls c="4">
          <tpl fld="2" item="10"/>
          <tpl fld="8" item="1"/>
          <tpl fld="6" item="8"/>
          <tpl fld="7" item="15"/>
        </tpls>
      </m>
      <n v="10608.8" in="0">
        <tpls c="4">
          <tpl fld="2" item="10"/>
          <tpl fld="8" item="1"/>
          <tpl fld="6" item="9"/>
          <tpl fld="7" item="10"/>
        </tpls>
      </n>
      <n v="10347.209999999999" in="0">
        <tpls c="4">
          <tpl fld="2" item="10"/>
          <tpl fld="8" item="1"/>
          <tpl fld="6" item="10"/>
          <tpl fld="7" item="6"/>
        </tpls>
      </n>
      <n v="6328.31" in="0">
        <tpls c="4">
          <tpl fld="2" item="10"/>
          <tpl fld="8" item="1"/>
          <tpl fld="6" item="11"/>
          <tpl fld="7" item="3"/>
        </tpls>
      </n>
      <n v="1739.53" in="0">
        <tpls c="4">
          <tpl fld="2" item="10"/>
          <tpl fld="8" item="1"/>
          <tpl fld="6" item="11"/>
          <tpl fld="7" item="25"/>
        </tpls>
      </n>
      <n v="5572.61" in="0">
        <tpls c="4">
          <tpl fld="2" item="10"/>
          <tpl fld="8" item="4"/>
          <tpl fld="6" item="6"/>
          <tpl fld="7" item="9"/>
        </tpls>
      </n>
      <n v="2756.42" in="0">
        <tpls c="4">
          <tpl fld="2" item="10"/>
          <tpl fld="8" item="4"/>
          <tpl fld="6" item="2"/>
          <tpl fld="7" item="15"/>
        </tpls>
      </n>
      <n v="3930.26" in="0">
        <tpls c="4">
          <tpl fld="2" item="10"/>
          <tpl fld="8" item="0"/>
          <tpl fld="6" item="0"/>
          <tpl fld="7" item="5"/>
        </tpls>
      </n>
      <n v="5249.22" in="0">
        <tpls c="4">
          <tpl fld="2" item="10"/>
          <tpl fld="8" item="0"/>
          <tpl fld="6" item="0"/>
          <tpl fld="7" item="10"/>
        </tpls>
      </n>
      <n v="1413.96" in="0">
        <tpls c="4">
          <tpl fld="2" item="10"/>
          <tpl fld="8" item="0"/>
          <tpl fld="6" item="0"/>
          <tpl fld="7" item="15"/>
        </tpls>
      </n>
      <n v="4141.95" in="0">
        <tpls c="4">
          <tpl fld="2" item="10"/>
          <tpl fld="8" item="0"/>
          <tpl fld="6" item="0"/>
          <tpl fld="7" item="21"/>
        </tpls>
      </n>
      <n v="3281.24" in="0">
        <tpls c="4">
          <tpl fld="2" item="10"/>
          <tpl fld="8" item="0"/>
          <tpl fld="6" item="1"/>
          <tpl fld="7" item="0"/>
        </tpls>
      </n>
      <m in="0">
        <tpls c="4">
          <tpl fld="2" item="10"/>
          <tpl fld="8" item="0"/>
          <tpl fld="6" item="1"/>
          <tpl fld="7" item="4"/>
        </tpls>
      </m>
      <m in="0">
        <tpls c="4">
          <tpl fld="2" item="10"/>
          <tpl fld="8" item="0"/>
          <tpl fld="6" item="1"/>
          <tpl fld="7" item="10"/>
        </tpls>
      </m>
      <n v="7139.62" in="0">
        <tpls c="4">
          <tpl fld="2" item="10"/>
          <tpl fld="8" item="0"/>
          <tpl fld="6" item="1"/>
          <tpl fld="7" item="16"/>
        </tpls>
      </n>
      <n v="5642.85" in="0">
        <tpls c="4">
          <tpl fld="2" item="10"/>
          <tpl fld="8" item="0"/>
          <tpl fld="6" item="1"/>
          <tpl fld="7" item="21"/>
        </tpls>
      </n>
      <n v="3749.16" in="0">
        <tpls c="4">
          <tpl fld="2" item="10"/>
          <tpl fld="8" item="0"/>
          <tpl fld="6" item="2"/>
          <tpl fld="7" item="2"/>
        </tpls>
      </n>
      <n v="3612.21" in="0">
        <tpls c="4">
          <tpl fld="2" item="10"/>
          <tpl fld="8" item="0"/>
          <tpl fld="6" item="2"/>
          <tpl fld="7" item="27"/>
        </tpls>
      </n>
      <n v="5906.4" in="0">
        <tpls c="4">
          <tpl fld="2" item="10"/>
          <tpl fld="8" item="0"/>
          <tpl fld="6" item="2"/>
          <tpl fld="7" item="13"/>
        </tpls>
      </n>
      <n v="3674.21" in="0">
        <tpls c="4">
          <tpl fld="2" item="10"/>
          <tpl fld="8" item="0"/>
          <tpl fld="6" item="2"/>
          <tpl fld="7" item="20"/>
        </tpls>
      </n>
      <n v="5648.71" in="0">
        <tpls c="4">
          <tpl fld="2" item="10"/>
          <tpl fld="8" item="0"/>
          <tpl fld="6" item="2"/>
          <tpl fld="7" item="25"/>
        </tpls>
      </n>
      <n v="2974.8" in="0">
        <tpls c="4">
          <tpl fld="2" item="10"/>
          <tpl fld="8" item="0"/>
          <tpl fld="6" item="3"/>
          <tpl fld="7" item="2"/>
        </tpls>
      </n>
      <n v="3989.18" in="0">
        <tpls c="4">
          <tpl fld="2" item="10"/>
          <tpl fld="8" item="0"/>
          <tpl fld="6" item="3"/>
          <tpl fld="7" item="8"/>
        </tpls>
      </n>
      <m in="0">
        <tpls c="4">
          <tpl fld="2" item="10"/>
          <tpl fld="8" item="0"/>
          <tpl fld="6" item="3"/>
          <tpl fld="7" item="13"/>
        </tpls>
      </m>
      <n v="4702.43" in="0">
        <tpls c="4">
          <tpl fld="2" item="10"/>
          <tpl fld="8" item="0"/>
          <tpl fld="6" item="3"/>
          <tpl fld="7" item="23"/>
        </tpls>
      </n>
      <n v="4661.9399999999996" in="0">
        <tpls c="4">
          <tpl fld="2" item="10"/>
          <tpl fld="8" item="0"/>
          <tpl fld="6" item="4"/>
          <tpl fld="7" item="4"/>
        </tpls>
      </n>
      <n v="4253.17" in="0">
        <tpls c="4">
          <tpl fld="2" item="10"/>
          <tpl fld="8" item="0"/>
          <tpl fld="6" item="4"/>
          <tpl fld="7" item="13"/>
        </tpls>
      </n>
      <n v="2778.02" in="0">
        <tpls c="4">
          <tpl fld="2" item="10"/>
          <tpl fld="8" item="0"/>
          <tpl fld="6" item="4"/>
          <tpl fld="7" item="21"/>
        </tpls>
      </n>
      <n v="5742.79" in="0">
        <tpls c="4">
          <tpl fld="2" item="10"/>
          <tpl fld="8" item="0"/>
          <tpl fld="6" item="5"/>
          <tpl fld="7" item="1"/>
        </tpls>
      </n>
      <n v="4807.6099999999997" in="0">
        <tpls c="4">
          <tpl fld="2" item="10"/>
          <tpl fld="8" item="0"/>
          <tpl fld="6" item="5"/>
          <tpl fld="7" item="10"/>
        </tpls>
      </n>
      <n v="4769.7700000000004" in="0">
        <tpls c="4">
          <tpl fld="2" item="10"/>
          <tpl fld="8" item="0"/>
          <tpl fld="6" item="5"/>
          <tpl fld="7" item="20"/>
        </tpls>
      </n>
      <m in="0">
        <tpls c="4">
          <tpl fld="2" item="10"/>
          <tpl fld="8" item="0"/>
          <tpl fld="6" item="6"/>
          <tpl fld="7" item="2"/>
        </tpls>
      </m>
      <n v="6645.16" in="0">
        <tpls c="4">
          <tpl fld="2" item="10"/>
          <tpl fld="8" item="0"/>
          <tpl fld="6" item="6"/>
          <tpl fld="7" item="10"/>
        </tpls>
      </n>
      <n v="4687.88" in="0">
        <tpls c="4">
          <tpl fld="2" item="10"/>
          <tpl fld="8" item="0"/>
          <tpl fld="6" item="6"/>
          <tpl fld="7" item="21"/>
        </tpls>
      </n>
      <n v="5555.16" in="0">
        <tpls c="4">
          <tpl fld="2" item="10"/>
          <tpl fld="8" item="0"/>
          <tpl fld="6" item="7"/>
          <tpl fld="7" item="1"/>
        </tpls>
      </n>
      <n v="7463.37" in="0">
        <tpls c="4">
          <tpl fld="2" item="10"/>
          <tpl fld="8" item="0"/>
          <tpl fld="6" item="7"/>
          <tpl fld="7" item="9"/>
        </tpls>
      </n>
      <n v="4049.3" in="0">
        <tpls c="4">
          <tpl fld="2" item="10"/>
          <tpl fld="8" item="0"/>
          <tpl fld="6" item="7"/>
          <tpl fld="7" item="20"/>
        </tpls>
      </n>
      <m in="0">
        <tpls c="4">
          <tpl fld="2" item="10"/>
          <tpl fld="8" item="0"/>
          <tpl fld="6" item="8"/>
          <tpl fld="7" item="1"/>
        </tpls>
      </m>
      <m in="0">
        <tpls c="4">
          <tpl fld="2" item="10"/>
          <tpl fld="8" item="0"/>
          <tpl fld="6" item="8"/>
          <tpl fld="7" item="14"/>
        </tpls>
      </m>
      <n v="2349.0300000000002" in="0">
        <tpls c="4">
          <tpl fld="2" item="10"/>
          <tpl fld="8" item="0"/>
          <tpl fld="6" item="8"/>
          <tpl fld="7" item="24"/>
        </tpls>
      </n>
      <n v="2295.9" in="0">
        <tpls c="4">
          <tpl fld="2" item="10"/>
          <tpl fld="8" item="0"/>
          <tpl fld="6" item="9"/>
          <tpl fld="7" item="9"/>
        </tpls>
      </n>
      <n v="1868.14" in="0">
        <tpls c="4">
          <tpl fld="2" item="10"/>
          <tpl fld="8" item="0"/>
          <tpl fld="6" item="10"/>
          <tpl fld="7" item="5"/>
        </tpls>
      </n>
      <n v="4633.07" in="0">
        <tpls c="4">
          <tpl fld="2" item="10"/>
          <tpl fld="8" item="0"/>
          <tpl fld="6" item="11"/>
          <tpl fld="7" item="26"/>
        </tpls>
      </n>
      <n v="4307.47" in="0">
        <tpls c="4">
          <tpl fld="2" item="10"/>
          <tpl fld="8" item="0"/>
          <tpl fld="6" item="11"/>
          <tpl fld="7" item="24"/>
        </tpls>
      </n>
      <n v="3762.14" in="0">
        <tpls c="4">
          <tpl fld="2" item="10"/>
          <tpl fld="8" item="0"/>
          <tpl fld="6" item="0"/>
          <tpl fld="7" item="9"/>
        </tpls>
      </n>
      <n v="5347.99" in="0">
        <tpls c="4">
          <tpl fld="2" item="10"/>
          <tpl fld="8" item="0"/>
          <tpl fld="6" item="0"/>
          <tpl fld="7" item="19"/>
        </tpls>
      </n>
      <n v="3708.87" in="0">
        <tpls c="4">
          <tpl fld="2" item="10"/>
          <tpl fld="8" item="0"/>
          <tpl fld="6" item="1"/>
          <tpl fld="7" item="8"/>
        </tpls>
      </n>
      <n v="4179.1499999999996" in="0">
        <tpls c="4">
          <tpl fld="2" item="10"/>
          <tpl fld="8" item="0"/>
          <tpl fld="6" item="1"/>
          <tpl fld="7" item="28"/>
        </tpls>
      </n>
      <n v="4969.1400000000003" in="0">
        <tpls c="4">
          <tpl fld="2" item="10"/>
          <tpl fld="8" item="0"/>
          <tpl fld="6" item="2"/>
          <tpl fld="7" item="7"/>
        </tpls>
      </n>
      <n v="4514.54" in="0">
        <tpls c="4">
          <tpl fld="2" item="10"/>
          <tpl fld="8" item="0"/>
          <tpl fld="6" item="2"/>
          <tpl fld="7" item="18"/>
        </tpls>
      </n>
      <m in="0">
        <tpls c="4">
          <tpl fld="2" item="10"/>
          <tpl fld="8" item="0"/>
          <tpl fld="6" item="3"/>
          <tpl fld="7" item="26"/>
        </tpls>
      </m>
      <n v="1519.41" in="0">
        <tpls c="4">
          <tpl fld="2" item="10"/>
          <tpl fld="8" item="0"/>
          <tpl fld="6" item="3"/>
          <tpl fld="7" item="6"/>
        </tpls>
      </n>
      <n v="6055.85" in="0">
        <tpls c="4">
          <tpl fld="2" item="10"/>
          <tpl fld="8" item="0"/>
          <tpl fld="6" item="4"/>
          <tpl fld="7" item="1"/>
        </tpls>
      </n>
      <n v="4115.4399999999996" in="0">
        <tpls c="4">
          <tpl fld="2" item="10"/>
          <tpl fld="8" item="0"/>
          <tpl fld="6" item="5"/>
          <tpl fld="7" item="29"/>
        </tpls>
      </n>
      <n v="1627.84" in="0">
        <tpls c="4">
          <tpl fld="2" item="10"/>
          <tpl fld="8" item="0"/>
          <tpl fld="6" item="5"/>
          <tpl fld="7" item="17"/>
        </tpls>
      </n>
      <m in="0">
        <tpls c="4">
          <tpl fld="2" item="10"/>
          <tpl fld="8" item="0"/>
          <tpl fld="6" item="6"/>
          <tpl fld="7" item="7"/>
        </tpls>
      </m>
      <m in="0">
        <tpls c="4">
          <tpl fld="2" item="10"/>
          <tpl fld="8" item="0"/>
          <tpl fld="6" item="6"/>
          <tpl fld="7" item="30"/>
        </tpls>
      </m>
      <n v="3905.36" in="0">
        <tpls c="4">
          <tpl fld="2" item="10"/>
          <tpl fld="8" item="0"/>
          <tpl fld="6" item="7"/>
          <tpl fld="7" item="16"/>
        </tpls>
      </n>
      <n v="3512.06" in="0">
        <tpls c="4">
          <tpl fld="2" item="10"/>
          <tpl fld="8" item="0"/>
          <tpl fld="6" item="8"/>
          <tpl fld="7" item="10"/>
        </tpls>
      </n>
      <n v="3182.14" in="0">
        <tpls c="4">
          <tpl fld="2" item="10"/>
          <tpl fld="8" item="0"/>
          <tpl fld="6" item="9"/>
          <tpl fld="7" item="4"/>
        </tpls>
      </n>
      <m in="0">
        <tpls c="4">
          <tpl fld="2" item="10"/>
          <tpl fld="8" item="0"/>
          <tpl fld="6" item="10"/>
          <tpl fld="7" item="21"/>
        </tpls>
      </m>
      <m in="0">
        <tpls c="4">
          <tpl fld="2" item="10"/>
          <tpl fld="8" item="0"/>
          <tpl fld="6" item="0"/>
          <tpl fld="7" item="1"/>
        </tpls>
      </m>
      <n v="6243.51" in="0">
        <tpls c="4">
          <tpl fld="2" item="10"/>
          <tpl fld="8" item="0"/>
          <tpl fld="6" item="0"/>
          <tpl fld="7" item="6"/>
        </tpls>
      </n>
      <n v="3016.08" in="0">
        <tpls c="4">
          <tpl fld="2" item="10"/>
          <tpl fld="8" item="0"/>
          <tpl fld="6" item="0"/>
          <tpl fld="7" item="11"/>
        </tpls>
      </n>
      <n v="5178.72" in="0">
        <tpls c="4">
          <tpl fld="2" item="10"/>
          <tpl fld="8" item="0"/>
          <tpl fld="6" item="0"/>
          <tpl fld="7" item="17"/>
        </tpls>
      </n>
      <n v="8656.7999999999993" in="0">
        <tpls c="4">
          <tpl fld="2" item="10"/>
          <tpl fld="8" item="0"/>
          <tpl fld="6" item="0"/>
          <tpl fld="7" item="22"/>
        </tpls>
      </n>
      <n v="4578.6899999999996" in="0">
        <tpls c="4">
          <tpl fld="2" item="10"/>
          <tpl fld="8" item="0"/>
          <tpl fld="6" item="1"/>
          <tpl fld="7" item="26"/>
        </tpls>
      </n>
      <n v="6336.07" in="0">
        <tpls c="4">
          <tpl fld="2" item="10"/>
          <tpl fld="8" item="0"/>
          <tpl fld="6" item="1"/>
          <tpl fld="7" item="7"/>
        </tpls>
      </n>
      <n v="2736.42" in="0">
        <tpls c="4">
          <tpl fld="2" item="10"/>
          <tpl fld="8" item="0"/>
          <tpl fld="6" item="1"/>
          <tpl fld="7" item="12"/>
        </tpls>
      </n>
      <m in="0">
        <tpls c="4">
          <tpl fld="2" item="10"/>
          <tpl fld="8" item="0"/>
          <tpl fld="6" item="1"/>
          <tpl fld="7" item="17"/>
        </tpls>
      </m>
      <n v="3042.19" in="0">
        <tpls c="4">
          <tpl fld="2" item="10"/>
          <tpl fld="8" item="0"/>
          <tpl fld="6" item="2"/>
          <tpl fld="7" item="29"/>
        </tpls>
      </n>
      <n v="740.23" in="0">
        <tpls c="4">
          <tpl fld="2" item="10"/>
          <tpl fld="8" item="0"/>
          <tpl fld="6" item="2"/>
          <tpl fld="7" item="3"/>
        </tpls>
      </n>
      <n v="5555.42" in="0">
        <tpls c="4">
          <tpl fld="2" item="10"/>
          <tpl fld="8" item="0"/>
          <tpl fld="6" item="2"/>
          <tpl fld="7" item="8"/>
        </tpls>
      </n>
      <n v="2301.61" in="0">
        <tpls c="4">
          <tpl fld="2" item="10"/>
          <tpl fld="8" item="0"/>
          <tpl fld="6" item="2"/>
          <tpl fld="7" item="15"/>
        </tpls>
      </n>
      <n v="4775.6499999999996" in="0">
        <tpls c="4">
          <tpl fld="2" item="10"/>
          <tpl fld="8" item="0"/>
          <tpl fld="6" item="2"/>
          <tpl fld="7" item="28"/>
        </tpls>
      </n>
      <n v="1246.22" in="0">
        <tpls c="4">
          <tpl fld="2" item="10"/>
          <tpl fld="8" item="0"/>
          <tpl fld="6" item="2"/>
          <tpl fld="7" item="30"/>
        </tpls>
      </n>
      <n v="5166.84" in="0">
        <tpls c="4">
          <tpl fld="2" item="10"/>
          <tpl fld="8" item="0"/>
          <tpl fld="6" item="3"/>
          <tpl fld="7" item="4"/>
        </tpls>
      </n>
      <n v="2485.66" in="0">
        <tpls c="4">
          <tpl fld="2" item="10"/>
          <tpl fld="8" item="0"/>
          <tpl fld="6" item="3"/>
          <tpl fld="7" item="9"/>
        </tpls>
      </n>
      <n v="4354.47" in="0">
        <tpls c="4">
          <tpl fld="2" item="10"/>
          <tpl fld="8" item="0"/>
          <tpl fld="6" item="3"/>
          <tpl fld="7" item="15"/>
        </tpls>
      </n>
      <n v="3992.99" in="0">
        <tpls c="4">
          <tpl fld="2" item="10"/>
          <tpl fld="8" item="0"/>
          <tpl fld="6" item="3"/>
          <tpl fld="7" item="24"/>
        </tpls>
      </n>
      <n v="351.3" in="0">
        <tpls c="4">
          <tpl fld="2" item="10"/>
          <tpl fld="8" item="0"/>
          <tpl fld="6" item="4"/>
          <tpl fld="7" item="5"/>
        </tpls>
      </n>
      <n v="4808.97" in="0">
        <tpls c="4">
          <tpl fld="2" item="10"/>
          <tpl fld="8" item="0"/>
          <tpl fld="6" item="4"/>
          <tpl fld="7" item="14"/>
        </tpls>
      </n>
      <n v="6140.14" in="0">
        <tpls c="4">
          <tpl fld="2" item="10"/>
          <tpl fld="8" item="0"/>
          <tpl fld="6" item="4"/>
          <tpl fld="7" item="22"/>
        </tpls>
      </n>
      <m in="0">
        <tpls c="4">
          <tpl fld="2" item="10"/>
          <tpl fld="8" item="0"/>
          <tpl fld="6" item="5"/>
          <tpl fld="7" item="2"/>
        </tpls>
      </m>
      <n v="3294.79" in="0">
        <tpls c="4">
          <tpl fld="2" item="10"/>
          <tpl fld="8" item="0"/>
          <tpl fld="6" item="5"/>
          <tpl fld="7" item="11"/>
        </tpls>
      </n>
      <n v="4073.46" in="0">
        <tpls c="4">
          <tpl fld="2" item="10"/>
          <tpl fld="8" item="0"/>
          <tpl fld="6" item="5"/>
          <tpl fld="7" item="28"/>
        </tpls>
      </n>
      <n v="4565.55" in="0">
        <tpls c="4">
          <tpl fld="2" item="10"/>
          <tpl fld="8" item="0"/>
          <tpl fld="6" item="6"/>
          <tpl fld="7" item="3"/>
        </tpls>
      </n>
      <n v="3614.7" in="0">
        <tpls c="4">
          <tpl fld="2" item="10"/>
          <tpl fld="8" item="0"/>
          <tpl fld="6" item="6"/>
          <tpl fld="7" item="11"/>
        </tpls>
      </n>
      <n v="6233.9" in="0">
        <tpls c="4">
          <tpl fld="2" item="10"/>
          <tpl fld="8" item="0"/>
          <tpl fld="6" item="6"/>
          <tpl fld="7" item="22"/>
        </tpls>
      </n>
      <n v="6906.32" in="0">
        <tpls c="4">
          <tpl fld="2" item="10"/>
          <tpl fld="8" item="0"/>
          <tpl fld="6" item="7"/>
          <tpl fld="7" item="2"/>
        </tpls>
      </n>
      <n v="2939.3" in="0">
        <tpls c="4">
          <tpl fld="2" item="10"/>
          <tpl fld="8" item="0"/>
          <tpl fld="6" item="7"/>
          <tpl fld="7" item="12"/>
        </tpls>
      </n>
      <n v="5235.7700000000004" in="0">
        <tpls c="4">
          <tpl fld="2" item="10"/>
          <tpl fld="8" item="0"/>
          <tpl fld="6" item="7"/>
          <tpl fld="7" item="28"/>
        </tpls>
      </n>
      <m in="0">
        <tpls c="4">
          <tpl fld="2" item="10"/>
          <tpl fld="8" item="0"/>
          <tpl fld="6" item="8"/>
          <tpl fld="7" item="3"/>
        </tpls>
      </m>
      <m in="0">
        <tpls c="4">
          <tpl fld="2" item="10"/>
          <tpl fld="8" item="0"/>
          <tpl fld="6" item="8"/>
          <tpl fld="7" item="15"/>
        </tpls>
      </m>
      <n v="3868.92" in="0">
        <tpls c="4">
          <tpl fld="2" item="10"/>
          <tpl fld="8" item="0"/>
          <tpl fld="6" item="9"/>
          <tpl fld="7" item="29"/>
        </tpls>
      </n>
      <n v="3077.23" in="0">
        <tpls c="4">
          <tpl fld="2" item="10"/>
          <tpl fld="8" item="0"/>
          <tpl fld="6" item="9"/>
          <tpl fld="7" item="15"/>
        </tpls>
      </n>
      <n v="3285.96" in="0">
        <tpls c="4">
          <tpl fld="2" item="10"/>
          <tpl fld="8" item="0"/>
          <tpl fld="6" item="10"/>
          <tpl fld="7" item="11"/>
        </tpls>
      </n>
      <n v="3612.33" in="0">
        <tpls c="4">
          <tpl fld="2" item="10"/>
          <tpl fld="8" item="0"/>
          <tpl fld="6" item="11"/>
          <tpl fld="7" item="7"/>
        </tpls>
      </n>
      <n v="34769.21" in="0">
        <tpls c="3">
          <tpl fld="2" item="10"/>
          <tpl fld="8" item="0"/>
          <tpl fld="7" item="29"/>
        </tpls>
      </n>
      <n v="41408.199999999997" in="0">
        <tpls c="3">
          <tpl fld="2" item="10"/>
          <tpl fld="8" item="0"/>
          <tpl fld="7" item="0"/>
        </tpls>
      </n>
      <n v="35406.14" in="0">
        <tpls c="3">
          <tpl fld="2" item="10"/>
          <tpl fld="8" item="0"/>
          <tpl fld="7" item="26"/>
        </tpls>
      </n>
      <n v="36775.19" in="0">
        <tpls c="3">
          <tpl fld="2" item="10"/>
          <tpl fld="8" item="0"/>
          <tpl fld="7" item="1"/>
        </tpls>
      </n>
      <n v="35216.76" in="0">
        <tpls c="3">
          <tpl fld="2" item="10"/>
          <tpl fld="8" item="0"/>
          <tpl fld="7" item="2"/>
        </tpls>
      </n>
      <n v="34544.769999999997" in="0">
        <tpls c="3">
          <tpl fld="2" item="10"/>
          <tpl fld="8" item="0"/>
          <tpl fld="7" item="3"/>
        </tpls>
      </n>
      <n v="33645.370000000003" in="0">
        <tpls c="3">
          <tpl fld="2" item="10"/>
          <tpl fld="8" item="0"/>
          <tpl fld="7" item="4"/>
        </tpls>
      </n>
      <n v="38053.94" in="0">
        <tpls c="3">
          <tpl fld="2" item="10"/>
          <tpl fld="8" item="0"/>
          <tpl fld="7" item="5"/>
        </tpls>
      </n>
      <n v="45863.11" in="0">
        <tpls c="3">
          <tpl fld="2" item="10"/>
          <tpl fld="8" item="0"/>
          <tpl fld="7" item="6"/>
        </tpls>
      </n>
      <n v="45412.69" in="0">
        <tpls c="3">
          <tpl fld="2" item="10"/>
          <tpl fld="8" item="0"/>
          <tpl fld="7" item="7"/>
        </tpls>
      </n>
      <n v="25249.3" in="0">
        <tpls c="3">
          <tpl fld="2" item="10"/>
          <tpl fld="8" item="0"/>
          <tpl fld="7" item="27"/>
        </tpls>
      </n>
      <n v="39819.47" in="0">
        <tpls c="3">
          <tpl fld="2" item="10"/>
          <tpl fld="8" item="0"/>
          <tpl fld="7" item="8"/>
        </tpls>
      </n>
      <n v="41752.03" in="0">
        <tpls c="3">
          <tpl fld="2" item="10"/>
          <tpl fld="8" item="0"/>
          <tpl fld="7" item="9"/>
        </tpls>
      </n>
      <n v="39120.400000000001" in="0">
        <tpls c="3">
          <tpl fld="2" item="10"/>
          <tpl fld="8" item="0"/>
          <tpl fld="7" item="10"/>
        </tpls>
      </n>
      <n v="37190.25" in="0">
        <tpls c="3">
          <tpl fld="2" item="10"/>
          <tpl fld="8" item="0"/>
          <tpl fld="7" item="11"/>
        </tpls>
      </n>
      <n v="37533.57" in="0">
        <tpls c="3">
          <tpl fld="2" item="10"/>
          <tpl fld="8" item="0"/>
          <tpl fld="7" item="12"/>
        </tpls>
      </n>
      <n v="37625.040000000001" in="0">
        <tpls c="3">
          <tpl fld="2" item="10"/>
          <tpl fld="8" item="0"/>
          <tpl fld="7" item="13"/>
        </tpls>
      </n>
      <n v="32604.92" in="0">
        <tpls c="3">
          <tpl fld="2" item="10"/>
          <tpl fld="8" item="0"/>
          <tpl fld="7" item="14"/>
        </tpls>
      </n>
      <n v="32762.400000000001" in="0">
        <tpls c="3">
          <tpl fld="2" item="10"/>
          <tpl fld="8" item="0"/>
          <tpl fld="7" item="15"/>
        </tpls>
      </n>
      <n v="45131.91" in="0">
        <tpls c="3">
          <tpl fld="2" item="10"/>
          <tpl fld="8" item="0"/>
          <tpl fld="7" item="16"/>
        </tpls>
      </n>
      <n v="37442.449999999997" in="0">
        <tpls c="3">
          <tpl fld="2" item="10"/>
          <tpl fld="8" item="0"/>
          <tpl fld="7" item="17"/>
        </tpls>
      </n>
      <n v="42002.78" in="0">
        <tpls c="3">
          <tpl fld="2" item="10"/>
          <tpl fld="8" item="0"/>
          <tpl fld="7" item="18"/>
        </tpls>
      </n>
      <n v="41264.879999999997" in="0">
        <tpls c="3">
          <tpl fld="2" item="10"/>
          <tpl fld="8" item="0"/>
          <tpl fld="7" item="19"/>
        </tpls>
      </n>
      <n v="33205.24" in="0">
        <tpls c="3">
          <tpl fld="2" item="10"/>
          <tpl fld="8" item="0"/>
          <tpl fld="7" item="20"/>
        </tpls>
      </n>
      <n v="28976.78" in="0">
        <tpls c="3">
          <tpl fld="2" item="10"/>
          <tpl fld="8" item="0"/>
          <tpl fld="7" item="28"/>
        </tpls>
      </n>
      <n v="34102.559999999998" in="0">
        <tpls c="3">
          <tpl fld="2" item="10"/>
          <tpl fld="8" item="0"/>
          <tpl fld="7" item="21"/>
        </tpls>
      </n>
      <n v="50604.639999999999" in="0">
        <tpls c="3">
          <tpl fld="2" item="10"/>
          <tpl fld="8" item="0"/>
          <tpl fld="7" item="22"/>
        </tpls>
      </n>
      <n v="35769.1" in="0">
        <tpls c="3">
          <tpl fld="2" item="10"/>
          <tpl fld="8" item="0"/>
          <tpl fld="7" item="23"/>
        </tpls>
      </n>
      <n v="36545.879999999997" in="0">
        <tpls c="3">
          <tpl fld="2" item="10"/>
          <tpl fld="8" item="0"/>
          <tpl fld="7" item="24"/>
        </tpls>
      </n>
      <n v="42856.12" in="0">
        <tpls c="3">
          <tpl fld="2" item="10"/>
          <tpl fld="8" item="0"/>
          <tpl fld="7" item="25"/>
        </tpls>
      </n>
      <n v="5938.11" in="0">
        <tpls c="3">
          <tpl fld="2" item="10"/>
          <tpl fld="8" item="0"/>
          <tpl fld="7" item="30"/>
        </tpls>
      </n>
      <n v="67217.42" in="0">
        <tpls c="3">
          <tpl fld="2" item="10"/>
          <tpl fld="8" item="1"/>
          <tpl fld="7" item="29"/>
        </tpls>
      </n>
      <n v="82130.83" in="0">
        <tpls c="3">
          <tpl fld="2" item="10"/>
          <tpl fld="8" item="1"/>
          <tpl fld="7" item="0"/>
        </tpls>
      </n>
      <n v="86775.59" in="0">
        <tpls c="3">
          <tpl fld="2" item="10"/>
          <tpl fld="8" item="1"/>
          <tpl fld="7" item="26"/>
        </tpls>
      </n>
      <n v="86824.55" in="0">
        <tpls c="3">
          <tpl fld="2" item="10"/>
          <tpl fld="8" item="1"/>
          <tpl fld="7" item="1"/>
        </tpls>
      </n>
      <n v="90399.42" in="0">
        <tpls c="3">
          <tpl fld="2" item="10"/>
          <tpl fld="8" item="1"/>
          <tpl fld="7" item="2"/>
        </tpls>
      </n>
      <n v="78779.350000000006" in="0">
        <tpls c="3">
          <tpl fld="2" item="10"/>
          <tpl fld="8" item="1"/>
          <tpl fld="7" item="3"/>
        </tpls>
      </n>
      <n v="61108.76" in="0">
        <tpls c="3">
          <tpl fld="2" item="10"/>
          <tpl fld="8" item="1"/>
          <tpl fld="7" item="4"/>
        </tpls>
      </n>
      <n v="63565.77" in="0">
        <tpls c="3">
          <tpl fld="2" item="10"/>
          <tpl fld="8" item="1"/>
          <tpl fld="7" item="5"/>
        </tpls>
      </n>
      <n v="86451" in="0">
        <tpls c="3">
          <tpl fld="2" item="10"/>
          <tpl fld="8" item="1"/>
          <tpl fld="7" item="6"/>
        </tpls>
      </n>
      <n v="79798.59" in="0">
        <tpls c="3">
          <tpl fld="2" item="10"/>
          <tpl fld="8" item="1"/>
          <tpl fld="7" item="7"/>
        </tpls>
      </n>
      <n v="80302.89" in="0">
        <tpls c="3">
          <tpl fld="2" item="10"/>
          <tpl fld="8" item="1"/>
          <tpl fld="7" item="27"/>
        </tpls>
      </n>
      <n v="88980.83" in="0">
        <tpls c="3">
          <tpl fld="2" item="10"/>
          <tpl fld="8" item="1"/>
          <tpl fld="7" item="8"/>
        </tpls>
      </n>
      <n v="82254.960000000006" in="0">
        <tpls c="3">
          <tpl fld="2" item="10"/>
          <tpl fld="8" item="1"/>
          <tpl fld="7" item="9"/>
        </tpls>
      </n>
      <n v="67687.34" in="0">
        <tpls c="3">
          <tpl fld="2" item="10"/>
          <tpl fld="8" item="1"/>
          <tpl fld="7" item="10"/>
        </tpls>
      </n>
      <n v="73520.69" in="0">
        <tpls c="3">
          <tpl fld="2" item="10"/>
          <tpl fld="8" item="1"/>
          <tpl fld="7" item="11"/>
        </tpls>
      </n>
      <n v="81318.48" in="0">
        <tpls c="3">
          <tpl fld="2" item="10"/>
          <tpl fld="8" item="1"/>
          <tpl fld="7" item="12"/>
        </tpls>
      </n>
      <n v="75843.320000000007" in="0">
        <tpls c="3">
          <tpl fld="2" item="10"/>
          <tpl fld="8" item="1"/>
          <tpl fld="7" item="13"/>
        </tpls>
      </n>
      <n v="72905.37" in="0">
        <tpls c="3">
          <tpl fld="2" item="10"/>
          <tpl fld="8" item="1"/>
          <tpl fld="7" item="14"/>
        </tpls>
      </n>
      <n v="85090.1" in="0">
        <tpls c="3">
          <tpl fld="2" item="10"/>
          <tpl fld="8" item="1"/>
          <tpl fld="7" item="15"/>
        </tpls>
      </n>
      <n v="90781.89" in="0">
        <tpls c="3">
          <tpl fld="2" item="10"/>
          <tpl fld="8" item="1"/>
          <tpl fld="7" item="16"/>
        </tpls>
      </n>
      <n v="74795.63" in="0">
        <tpls c="3">
          <tpl fld="2" item="10"/>
          <tpl fld="8" item="1"/>
          <tpl fld="7" item="17"/>
        </tpls>
      </n>
      <n v="83822.2" in="0">
        <tpls c="3">
          <tpl fld="2" item="10"/>
          <tpl fld="8" item="1"/>
          <tpl fld="7" item="18"/>
        </tpls>
      </n>
      <n v="83834.789999999994" in="0">
        <tpls c="3">
          <tpl fld="2" item="10"/>
          <tpl fld="8" item="1"/>
          <tpl fld="7" item="19"/>
        </tpls>
      </n>
      <n v="58701.04" in="0">
        <tpls c="3">
          <tpl fld="2" item="10"/>
          <tpl fld="8" item="1"/>
          <tpl fld="7" item="20"/>
        </tpls>
      </n>
      <n v="52230.84" in="0">
        <tpls c="3">
          <tpl fld="2" item="10"/>
          <tpl fld="8" item="1"/>
          <tpl fld="7" item="28"/>
        </tpls>
      </n>
      <n v="87163.49" in="0">
        <tpls c="3">
          <tpl fld="2" item="10"/>
          <tpl fld="8" item="1"/>
          <tpl fld="7" item="21"/>
        </tpls>
      </n>
      <n v="85373.9" in="0">
        <tpls c="3">
          <tpl fld="2" item="10"/>
          <tpl fld="8" item="1"/>
          <tpl fld="7" item="22"/>
        </tpls>
      </n>
      <n v="74159.679999999993" in="0">
        <tpls c="3">
          <tpl fld="2" item="10"/>
          <tpl fld="8" item="1"/>
          <tpl fld="7" item="23"/>
        </tpls>
      </n>
      <n v="80569.17" in="0">
        <tpls c="3">
          <tpl fld="2" item="10"/>
          <tpl fld="8" item="1"/>
          <tpl fld="7" item="24"/>
        </tpls>
      </n>
      <n v="81165.570000000007" in="0">
        <tpls c="3">
          <tpl fld="2" item="10"/>
          <tpl fld="8" item="1"/>
          <tpl fld="7" item="25"/>
        </tpls>
      </n>
      <n v="17604.45" in="0">
        <tpls c="3">
          <tpl fld="2" item="10"/>
          <tpl fld="8" item="1"/>
          <tpl fld="7" item="30"/>
        </tpls>
      </n>
      <n v="81615.320000000007" in="0">
        <tpls c="3">
          <tpl fld="2" item="10"/>
          <tpl fld="8" item="2"/>
          <tpl fld="7" item="29"/>
        </tpls>
      </n>
      <n v="88784.17" in="0">
        <tpls c="3">
          <tpl fld="2" item="10"/>
          <tpl fld="8" item="2"/>
          <tpl fld="7" item="0"/>
        </tpls>
      </n>
      <n v="96219.35" in="0">
        <tpls c="3">
          <tpl fld="2" item="10"/>
          <tpl fld="8" item="2"/>
          <tpl fld="7" item="26"/>
        </tpls>
      </n>
      <n v="86939.14" in="0">
        <tpls c="3">
          <tpl fld="2" item="10"/>
          <tpl fld="8" item="2"/>
          <tpl fld="7" item="1"/>
        </tpls>
      </n>
      <n v="88265.19" in="0">
        <tpls c="3">
          <tpl fld="2" item="10"/>
          <tpl fld="8" item="2"/>
          <tpl fld="7" item="2"/>
        </tpls>
      </n>
      <n v="88463.71" in="0">
        <tpls c="3">
          <tpl fld="2" item="10"/>
          <tpl fld="8" item="2"/>
          <tpl fld="7" item="3"/>
        </tpls>
      </n>
      <n v="72301.95" in="0">
        <tpls c="3">
          <tpl fld="2" item="10"/>
          <tpl fld="8" item="2"/>
          <tpl fld="7" item="4"/>
        </tpls>
      </n>
      <n v="85417.91" in="0">
        <tpls c="3">
          <tpl fld="2" item="10"/>
          <tpl fld="8" item="2"/>
          <tpl fld="7" item="5"/>
        </tpls>
      </n>
      <n v="95917.38" in="0">
        <tpls c="3">
          <tpl fld="2" item="10"/>
          <tpl fld="8" item="2"/>
          <tpl fld="7" item="6"/>
        </tpls>
      </n>
      <n v="99744.639999999999" in="0">
        <tpls c="3">
          <tpl fld="2" item="10"/>
          <tpl fld="8" item="2"/>
          <tpl fld="7" item="7"/>
        </tpls>
      </n>
      <n v="81396.490000000005" in="0">
        <tpls c="3">
          <tpl fld="2" item="10"/>
          <tpl fld="8" item="2"/>
          <tpl fld="7" item="27"/>
        </tpls>
      </n>
      <n v="94259.66" in="0">
        <tpls c="3">
          <tpl fld="2" item="10"/>
          <tpl fld="8" item="2"/>
          <tpl fld="7" item="8"/>
        </tpls>
      </n>
      <n v="94458.2" in="0">
        <tpls c="3">
          <tpl fld="2" item="10"/>
          <tpl fld="8" item="2"/>
          <tpl fld="7" item="9"/>
        </tpls>
      </n>
      <n v="79635" in="0">
        <tpls c="3">
          <tpl fld="2" item="10"/>
          <tpl fld="8" item="2"/>
          <tpl fld="7" item="10"/>
        </tpls>
      </n>
      <n v="85006.12" in="0">
        <tpls c="3">
          <tpl fld="2" item="10"/>
          <tpl fld="8" item="2"/>
          <tpl fld="7" item="11"/>
        </tpls>
      </n>
      <n v="95369.93" in="0">
        <tpls c="3">
          <tpl fld="2" item="10"/>
          <tpl fld="8" item="2"/>
          <tpl fld="7" item="12"/>
        </tpls>
      </n>
      <n v="82238.899999999994" in="0">
        <tpls c="3">
          <tpl fld="2" item="10"/>
          <tpl fld="8" item="2"/>
          <tpl fld="7" item="13"/>
        </tpls>
      </n>
      <n v="79234.460000000006" in="0">
        <tpls c="3">
          <tpl fld="2" item="10"/>
          <tpl fld="8" item="2"/>
          <tpl fld="7" item="14"/>
        </tpls>
      </n>
      <n v="93813.8" in="0">
        <tpls c="3">
          <tpl fld="2" item="10"/>
          <tpl fld="8" item="2"/>
          <tpl fld="7" item="15"/>
        </tpls>
      </n>
      <n v="92846.42" in="0">
        <tpls c="3">
          <tpl fld="2" item="10"/>
          <tpl fld="8" item="2"/>
          <tpl fld="7" item="16"/>
        </tpls>
      </n>
      <n v="85661.81" in="0">
        <tpls c="3">
          <tpl fld="2" item="10"/>
          <tpl fld="8" item="2"/>
          <tpl fld="7" item="17"/>
        </tpls>
      </n>
      <n v="97032.11" in="0">
        <tpls c="3">
          <tpl fld="2" item="10"/>
          <tpl fld="8" item="2"/>
          <tpl fld="7" item="18"/>
        </tpls>
      </n>
      <n v="97029.17" in="0">
        <tpls c="3">
          <tpl fld="2" item="10"/>
          <tpl fld="8" item="2"/>
          <tpl fld="7" item="19"/>
        </tpls>
      </n>
      <n v="69300.52" in="0">
        <tpls c="3">
          <tpl fld="2" item="10"/>
          <tpl fld="8" item="2"/>
          <tpl fld="7" item="20"/>
        </tpls>
      </n>
      <n v="54646.85" in="0">
        <tpls c="3">
          <tpl fld="2" item="10"/>
          <tpl fld="8" item="2"/>
          <tpl fld="7" item="28"/>
        </tpls>
      </n>
      <n v="88114.74" in="0">
        <tpls c="3">
          <tpl fld="2" item="10"/>
          <tpl fld="8" item="2"/>
          <tpl fld="7" item="21"/>
        </tpls>
      </n>
      <n v="91238.63" in="0">
        <tpls c="3">
          <tpl fld="2" item="10"/>
          <tpl fld="8" item="2"/>
          <tpl fld="7" item="22"/>
        </tpls>
      </n>
      <n v="82291.69" in="0">
        <tpls c="3">
          <tpl fld="2" item="10"/>
          <tpl fld="8" item="2"/>
          <tpl fld="7" item="23"/>
        </tpls>
      </n>
      <n v="94816.11" in="0">
        <tpls c="3">
          <tpl fld="2" item="10"/>
          <tpl fld="8" item="2"/>
          <tpl fld="7" item="24"/>
        </tpls>
      </n>
      <n v="86221.759999999995" in="0">
        <tpls c="3">
          <tpl fld="2" item="10"/>
          <tpl fld="8" item="2"/>
          <tpl fld="7" item="25"/>
        </tpls>
      </n>
      <n v="19516.79" in="0">
        <tpls c="3">
          <tpl fld="2" item="10"/>
          <tpl fld="8" item="2"/>
          <tpl fld="7" item="30"/>
        </tpls>
      </n>
      <n v="34485.480000000003" in="0">
        <tpls c="3">
          <tpl fld="2" item="10"/>
          <tpl fld="8" item="3"/>
          <tpl fld="7" item="29"/>
        </tpls>
      </n>
      <n v="47349.88" in="0">
        <tpls c="3">
          <tpl fld="2" item="10"/>
          <tpl fld="8" item="3"/>
          <tpl fld="7" item="0"/>
        </tpls>
      </n>
      <n v="43331.64" in="0">
        <tpls c="3">
          <tpl fld="2" item="10"/>
          <tpl fld="8" item="3"/>
          <tpl fld="7" item="26"/>
        </tpls>
      </n>
      <n v="44191.29" in="0">
        <tpls c="3">
          <tpl fld="2" item="10"/>
          <tpl fld="8" item="3"/>
          <tpl fld="7" item="1"/>
        </tpls>
      </n>
      <n v="44920.87" in="0">
        <tpls c="3">
          <tpl fld="2" item="10"/>
          <tpl fld="8" item="3"/>
          <tpl fld="7" item="2"/>
        </tpls>
      </n>
      <n v="41585.660000000003" in="0">
        <tpls c="3">
          <tpl fld="2" item="10"/>
          <tpl fld="8" item="3"/>
          <tpl fld="7" item="3"/>
        </tpls>
      </n>
      <n v="37893.15" in="0">
        <tpls c="3">
          <tpl fld="2" item="10"/>
          <tpl fld="8" item="3"/>
          <tpl fld="7" item="4"/>
        </tpls>
      </n>
      <n v="40323.01" in="0">
        <tpls c="3">
          <tpl fld="2" item="10"/>
          <tpl fld="8" item="3"/>
          <tpl fld="7" item="5"/>
        </tpls>
      </n>
      <n v="51556.68" in="0">
        <tpls c="3">
          <tpl fld="2" item="10"/>
          <tpl fld="8" item="3"/>
          <tpl fld="7" item="6"/>
        </tpls>
      </n>
      <n v="38553.56" in="0">
        <tpls c="3">
          <tpl fld="2" item="10"/>
          <tpl fld="8" item="3"/>
          <tpl fld="7" item="7"/>
        </tpls>
      </n>
      <n v="38335.74" in="0">
        <tpls c="3">
          <tpl fld="2" item="10"/>
          <tpl fld="8" item="3"/>
          <tpl fld="7" item="27"/>
        </tpls>
      </n>
      <n v="49032.3" in="0">
        <tpls c="3">
          <tpl fld="2" item="10"/>
          <tpl fld="8" item="3"/>
          <tpl fld="7" item="8"/>
        </tpls>
      </n>
      <n v="49184.28" in="0">
        <tpls c="3">
          <tpl fld="2" item="10"/>
          <tpl fld="8" item="3"/>
          <tpl fld="7" item="9"/>
        </tpls>
      </n>
      <n v="41815.86" in="0">
        <tpls c="3">
          <tpl fld="2" item="10"/>
          <tpl fld="8" item="3"/>
          <tpl fld="7" item="10"/>
        </tpls>
      </n>
      <n v="41439.5" in="0">
        <tpls c="3">
          <tpl fld="2" item="10"/>
          <tpl fld="8" item="3"/>
          <tpl fld="7" item="11"/>
        </tpls>
      </n>
      <n v="41781.29" in="0">
        <tpls c="3">
          <tpl fld="2" item="10"/>
          <tpl fld="8" item="3"/>
          <tpl fld="7" item="12"/>
        </tpls>
      </n>
      <n v="37292" in="0">
        <tpls c="3">
          <tpl fld="2" item="10"/>
          <tpl fld="8" item="3"/>
          <tpl fld="7" item="13"/>
        </tpls>
      </n>
      <n v="34089.32" in="0">
        <tpls c="3">
          <tpl fld="2" item="10"/>
          <tpl fld="8" item="3"/>
          <tpl fld="7" item="14"/>
        </tpls>
      </n>
      <n v="50778.07" in="0">
        <tpls c="3">
          <tpl fld="2" item="10"/>
          <tpl fld="8" item="3"/>
          <tpl fld="7" item="15"/>
        </tpls>
      </n>
      <n v="45309.25" in="0">
        <tpls c="3">
          <tpl fld="2" item="10"/>
          <tpl fld="8" item="3"/>
          <tpl fld="7" item="16"/>
        </tpls>
      </n>
      <n v="38369.97" in="0">
        <tpls c="3">
          <tpl fld="2" item="10"/>
          <tpl fld="8" item="3"/>
          <tpl fld="7" item="17"/>
        </tpls>
      </n>
      <n v="50231.75" in="0">
        <tpls c="3">
          <tpl fld="2" item="10"/>
          <tpl fld="8" item="3"/>
          <tpl fld="7" item="18"/>
        </tpls>
      </n>
      <n v="43496.11" in="0">
        <tpls c="3">
          <tpl fld="2" item="10"/>
          <tpl fld="8" item="3"/>
          <tpl fld="7" item="19"/>
        </tpls>
      </n>
      <n v="34740.9" in="0">
        <tpls c="3">
          <tpl fld="2" item="10"/>
          <tpl fld="8" item="3"/>
          <tpl fld="7" item="20"/>
        </tpls>
      </n>
      <n v="25534.81" in="0">
        <tpls c="3">
          <tpl fld="2" item="10"/>
          <tpl fld="8" item="3"/>
          <tpl fld="7" item="28"/>
        </tpls>
      </n>
      <n v="46907.199999999997" in="0">
        <tpls c="3">
          <tpl fld="2" item="10"/>
          <tpl fld="8" item="3"/>
          <tpl fld="7" item="21"/>
        </tpls>
      </n>
      <n v="48192.65" in="0">
        <tpls c="3">
          <tpl fld="2" item="10"/>
          <tpl fld="8" item="3"/>
          <tpl fld="7" item="22"/>
        </tpls>
      </n>
      <n v="39374.410000000003" in="0">
        <tpls c="3">
          <tpl fld="2" item="10"/>
          <tpl fld="8" item="3"/>
          <tpl fld="7" item="23"/>
        </tpls>
      </n>
      <n v="45551.18" in="0">
        <tpls c="3">
          <tpl fld="2" item="10"/>
          <tpl fld="8" item="3"/>
          <tpl fld="7" item="24"/>
        </tpls>
      </n>
      <n v="43118.38" in="0">
        <tpls c="3">
          <tpl fld="2" item="10"/>
          <tpl fld="8" item="3"/>
          <tpl fld="7" item="25"/>
        </tpls>
      </n>
      <n v="8016.38" in="0">
        <tpls c="3">
          <tpl fld="2" item="10"/>
          <tpl fld="8" item="3"/>
          <tpl fld="7" item="30"/>
        </tpls>
      </n>
      <n v="40158.550000000003" in="0">
        <tpls c="3">
          <tpl fld="2" item="10"/>
          <tpl fld="8" item="4"/>
          <tpl fld="7" item="29"/>
        </tpls>
      </n>
      <n v="41606.370000000003" in="0">
        <tpls c="3">
          <tpl fld="2" item="10"/>
          <tpl fld="8" item="4"/>
          <tpl fld="7" item="0"/>
        </tpls>
      </n>
      <n v="38751.07" in="0">
        <tpls c="3">
          <tpl fld="2" item="10"/>
          <tpl fld="8" item="4"/>
          <tpl fld="7" item="26"/>
        </tpls>
      </n>
      <n v="33295.480000000003" in="0">
        <tpls c="3">
          <tpl fld="2" item="10"/>
          <tpl fld="8" item="4"/>
          <tpl fld="7" item="1"/>
        </tpls>
      </n>
      <n v="33241.550000000003" in="0">
        <tpls c="3">
          <tpl fld="2" item="10"/>
          <tpl fld="8" item="4"/>
          <tpl fld="7" item="2"/>
        </tpls>
      </n>
      <n v="36924.400000000001" in="0">
        <tpls c="3">
          <tpl fld="2" item="10"/>
          <tpl fld="8" item="4"/>
          <tpl fld="7" item="3"/>
        </tpls>
      </n>
      <n v="37446.04" in="0">
        <tpls c="3">
          <tpl fld="2" item="10"/>
          <tpl fld="8" item="4"/>
          <tpl fld="7" item="4"/>
        </tpls>
      </n>
      <n v="42425.36" in="0">
        <tpls c="3">
          <tpl fld="2" item="10"/>
          <tpl fld="8" item="4"/>
          <tpl fld="7" item="5"/>
        </tpls>
      </n>
      <n v="52148.75" in="0">
        <tpls c="3">
          <tpl fld="2" item="10"/>
          <tpl fld="8" item="4"/>
          <tpl fld="7" item="6"/>
        </tpls>
      </n>
      <n v="38674.660000000003" in="0">
        <tpls c="3">
          <tpl fld="2" item="10"/>
          <tpl fld="8" item="4"/>
          <tpl fld="7" item="7"/>
        </tpls>
      </n>
      <n v="30719.08" in="0">
        <tpls c="3">
          <tpl fld="2" item="10"/>
          <tpl fld="8" item="4"/>
          <tpl fld="7" item="27"/>
        </tpls>
      </n>
      <n v="47113.52" in="0">
        <tpls c="3">
          <tpl fld="2" item="10"/>
          <tpl fld="8" item="4"/>
          <tpl fld="7" item="8"/>
        </tpls>
      </n>
      <n v="41682.61" in="0">
        <tpls c="3">
          <tpl fld="2" item="10"/>
          <tpl fld="8" item="4"/>
          <tpl fld="7" item="9"/>
        </tpls>
      </n>
      <n v="36773.660000000003" in="0">
        <tpls c="3">
          <tpl fld="2" item="10"/>
          <tpl fld="8" item="4"/>
          <tpl fld="7" item="10"/>
        </tpls>
      </n>
      <n v="44017.599999999999" in="0">
        <tpls c="3">
          <tpl fld="2" item="10"/>
          <tpl fld="8" item="4"/>
          <tpl fld="7" item="11"/>
        </tpls>
      </n>
      <n v="44182.44" in="0">
        <tpls c="3">
          <tpl fld="2" item="10"/>
          <tpl fld="8" item="4"/>
          <tpl fld="7" item="12"/>
        </tpls>
      </n>
      <n v="36931.31" in="0">
        <tpls c="3">
          <tpl fld="2" item="10"/>
          <tpl fld="8" item="4"/>
          <tpl fld="7" item="13"/>
        </tpls>
      </n>
      <n v="31740.26" in="0">
        <tpls c="3">
          <tpl fld="2" item="10"/>
          <tpl fld="8" item="4"/>
          <tpl fld="7" item="14"/>
        </tpls>
      </n>
      <n v="38413.54" in="0">
        <tpls c="3">
          <tpl fld="2" item="10"/>
          <tpl fld="8" item="4"/>
          <tpl fld="7" item="15"/>
        </tpls>
      </n>
      <n v="48281.61" in="0">
        <tpls c="3">
          <tpl fld="2" item="10"/>
          <tpl fld="8" item="4"/>
          <tpl fld="7" item="16"/>
        </tpls>
      </n>
      <n v="40021.800000000003" in="0">
        <tpls c="3">
          <tpl fld="2" item="10"/>
          <tpl fld="8" item="4"/>
          <tpl fld="7" item="17"/>
        </tpls>
      </n>
      <n v="42603.3" in="0">
        <tpls c="3">
          <tpl fld="2" item="10"/>
          <tpl fld="8" item="4"/>
          <tpl fld="7" item="18"/>
        </tpls>
      </n>
      <n v="46190.98" in="0">
        <tpls c="3">
          <tpl fld="2" item="10"/>
          <tpl fld="8" item="4"/>
          <tpl fld="7" item="19"/>
        </tpls>
      </n>
      <n v="32555.61" in="0">
        <tpls c="3">
          <tpl fld="2" item="10"/>
          <tpl fld="8" item="4"/>
          <tpl fld="7" item="20"/>
        </tpls>
      </n>
      <n v="24843.42" in="0">
        <tpls c="3">
          <tpl fld="2" item="10"/>
          <tpl fld="8" item="4"/>
          <tpl fld="7" item="28"/>
        </tpls>
      </n>
      <n v="38263.49" in="0">
        <tpls c="3">
          <tpl fld="2" item="10"/>
          <tpl fld="8" item="4"/>
          <tpl fld="7" item="21"/>
        </tpls>
      </n>
      <n v="42776.71" in="0">
        <tpls c="3">
          <tpl fld="2" item="10"/>
          <tpl fld="8" item="4"/>
          <tpl fld="7" item="22"/>
        </tpls>
      </n>
      <n v="35712.550000000003" in="0">
        <tpls c="3">
          <tpl fld="2" item="10"/>
          <tpl fld="8" item="4"/>
          <tpl fld="7" item="23"/>
        </tpls>
      </n>
      <n v="42154.06" in="0">
        <tpls c="3">
          <tpl fld="2" item="10"/>
          <tpl fld="8" item="4"/>
          <tpl fld="7" item="24"/>
        </tpls>
      </n>
      <n v="39894.06" in="0">
        <tpls c="3">
          <tpl fld="2" item="10"/>
          <tpl fld="8" item="4"/>
          <tpl fld="7" item="25"/>
        </tpls>
      </n>
      <n v="11371.56" in="0">
        <tpls c="3">
          <tpl fld="2" item="10"/>
          <tpl fld="8" item="4"/>
          <tpl fld="7" item="30"/>
        </tpls>
      </n>
      <n v="64582.36" in="0">
        <tpls c="3">
          <tpl fld="2" item="10"/>
          <tpl fld="8" item="5"/>
          <tpl fld="7" item="29"/>
        </tpls>
      </n>
      <n v="81912.41" in="0">
        <tpls c="3">
          <tpl fld="2" item="10"/>
          <tpl fld="8" item="5"/>
          <tpl fld="7" item="0"/>
        </tpls>
      </n>
      <n v="70455.820000000007" in="0">
        <tpls c="3">
          <tpl fld="2" item="10"/>
          <tpl fld="8" item="5"/>
          <tpl fld="7" item="26"/>
        </tpls>
      </n>
      <n v="62287.23" in="0">
        <tpls c="3">
          <tpl fld="2" item="10"/>
          <tpl fld="8" item="5"/>
          <tpl fld="7" item="1"/>
        </tpls>
      </n>
      <n v="72395.87" in="0">
        <tpls c="3">
          <tpl fld="2" item="10"/>
          <tpl fld="8" item="5"/>
          <tpl fld="7" item="2"/>
        </tpls>
      </n>
      <n v="70738.960000000006" in="0">
        <tpls c="3">
          <tpl fld="2" item="10"/>
          <tpl fld="8" item="5"/>
          <tpl fld="7" item="3"/>
        </tpls>
      </n>
      <n v="73478.34" in="0">
        <tpls c="3">
          <tpl fld="2" item="10"/>
          <tpl fld="8" item="5"/>
          <tpl fld="7" item="4"/>
        </tpls>
      </n>
      <n v="81491.14" in="0">
        <tpls c="3">
          <tpl fld="2" item="10"/>
          <tpl fld="8" item="5"/>
          <tpl fld="7" item="5"/>
        </tpls>
      </n>
      <n v="76997.87" in="0">
        <tpls c="3">
          <tpl fld="2" item="10"/>
          <tpl fld="8" item="5"/>
          <tpl fld="7" item="6"/>
        </tpls>
      </n>
      <n v="71179.86" in="0">
        <tpls c="3">
          <tpl fld="2" item="10"/>
          <tpl fld="8" item="5"/>
          <tpl fld="7" item="7"/>
        </tpls>
      </n>
      <n v="61479.49" in="0">
        <tpls c="3">
          <tpl fld="2" item="10"/>
          <tpl fld="8" item="5"/>
          <tpl fld="7" item="27"/>
        </tpls>
      </n>
      <n v="83539.34" in="0">
        <tpls c="3">
          <tpl fld="2" item="10"/>
          <tpl fld="8" item="5"/>
          <tpl fld="7" item="8"/>
        </tpls>
      </n>
      <n v="77557.39" in="0">
        <tpls c="3">
          <tpl fld="2" item="10"/>
          <tpl fld="8" item="5"/>
          <tpl fld="7" item="9"/>
        </tpls>
      </n>
      <n v="71528.570000000007" in="0">
        <tpls c="3">
          <tpl fld="2" item="10"/>
          <tpl fld="8" item="5"/>
          <tpl fld="7" item="10"/>
        </tpls>
      </n>
      <n v="84950.5" in="0">
        <tpls c="3">
          <tpl fld="2" item="10"/>
          <tpl fld="8" item="5"/>
          <tpl fld="7" item="11"/>
        </tpls>
      </n>
      <n v="77251.69" in="0">
        <tpls c="3">
          <tpl fld="2" item="10"/>
          <tpl fld="8" item="5"/>
          <tpl fld="7" item="12"/>
        </tpls>
      </n>
      <n v="69950.45" in="0">
        <tpls c="3">
          <tpl fld="2" item="10"/>
          <tpl fld="8" item="5"/>
          <tpl fld="7" item="13"/>
        </tpls>
      </n>
      <n v="61445.05" in="0">
        <tpls c="3">
          <tpl fld="2" item="10"/>
          <tpl fld="8" item="5"/>
          <tpl fld="7" item="14"/>
        </tpls>
      </n>
      <n v="70568.56" in="0">
        <tpls c="3">
          <tpl fld="2" item="10"/>
          <tpl fld="8" item="5"/>
          <tpl fld="7" item="15"/>
        </tpls>
      </n>
      <n v="77883.47" in="0">
        <tpls c="3">
          <tpl fld="2" item="10"/>
          <tpl fld="8" item="5"/>
          <tpl fld="7" item="16"/>
        </tpls>
      </n>
      <n v="65119.199999999997" in="0">
        <tpls c="3">
          <tpl fld="2" item="10"/>
          <tpl fld="8" item="5"/>
          <tpl fld="7" item="17"/>
        </tpls>
      </n>
      <n v="83841.69" in="0">
        <tpls c="3">
          <tpl fld="2" item="10"/>
          <tpl fld="8" item="5"/>
          <tpl fld="7" item="18"/>
        </tpls>
      </n>
      <n v="80676.75" in="0">
        <tpls c="3">
          <tpl fld="2" item="10"/>
          <tpl fld="8" item="5"/>
          <tpl fld="7" item="19"/>
        </tpls>
      </n>
      <n v="54520.31" in="0">
        <tpls c="3">
          <tpl fld="2" item="10"/>
          <tpl fld="8" item="5"/>
          <tpl fld="7" item="20"/>
        </tpls>
      </n>
      <n v="49035.91" in="0">
        <tpls c="3">
          <tpl fld="2" item="10"/>
          <tpl fld="8" item="5"/>
          <tpl fld="7" item="28"/>
        </tpls>
      </n>
      <n v="72132.86" in="0">
        <tpls c="3">
          <tpl fld="2" item="10"/>
          <tpl fld="8" item="5"/>
          <tpl fld="7" item="21"/>
        </tpls>
      </n>
      <n v="76918.97" in="0">
        <tpls c="3">
          <tpl fld="2" item="10"/>
          <tpl fld="8" item="5"/>
          <tpl fld="7" item="22"/>
        </tpls>
      </n>
      <n v="64893.1" in="0">
        <tpls c="3">
          <tpl fld="2" item="10"/>
          <tpl fld="8" item="5"/>
          <tpl fld="7" item="23"/>
        </tpls>
      </n>
      <n v="74717.759999999995" in="0">
        <tpls c="3">
          <tpl fld="2" item="10"/>
          <tpl fld="8" item="5"/>
          <tpl fld="7" item="24"/>
        </tpls>
      </n>
      <n v="74207.070000000007" in="0">
        <tpls c="3">
          <tpl fld="2" item="10"/>
          <tpl fld="8" item="5"/>
          <tpl fld="7" item="25"/>
        </tpls>
      </n>
      <n v="21186.78" in="0">
        <tpls c="3">
          <tpl fld="2" item="10"/>
          <tpl fld="8" item="5"/>
          <tpl fld="7" item="30"/>
        </tpls>
      </n>
      <n v="21186.78" in="0">
        <tpls c="5">
          <tpl fld="2" item="10"/>
          <tpl fld="8" item="5"/>
          <tpl hier="25" item="4"/>
          <tpl hier="61" item="3"/>
          <tpl fld="7" item="30"/>
        </tpls>
      </n>
      <n v="76918.97" in="0">
        <tpls c="5">
          <tpl fld="2" item="10"/>
          <tpl fld="8" item="5"/>
          <tpl hier="25" item="4"/>
          <tpl hier="61" item="3"/>
          <tpl fld="7" item="22"/>
        </tpls>
      </n>
      <n v="80676.75" in="0">
        <tpls c="5">
          <tpl fld="2" item="10"/>
          <tpl fld="8" item="5"/>
          <tpl hier="25" item="4"/>
          <tpl hier="61" item="3"/>
          <tpl fld="7" item="19"/>
        </tpls>
      </n>
      <n v="70568.56" in="0">
        <tpls c="5">
          <tpl fld="2" item="10"/>
          <tpl fld="8" item="5"/>
          <tpl hier="25" item="4"/>
          <tpl hier="61" item="3"/>
          <tpl fld="7" item="15"/>
        </tpls>
      </n>
      <n v="84950.5" in="0">
        <tpls c="5">
          <tpl fld="2" item="10"/>
          <tpl fld="8" item="5"/>
          <tpl hier="25" item="4"/>
          <tpl hier="61" item="3"/>
          <tpl fld="7" item="11"/>
        </tpls>
      </n>
      <n v="61479.49" in="0">
        <tpls c="5">
          <tpl fld="2" item="10"/>
          <tpl fld="8" item="5"/>
          <tpl hier="25" item="4"/>
          <tpl hier="61" item="3"/>
          <tpl fld="7" item="27"/>
        </tpls>
      </n>
      <n v="73478.34" in="0">
        <tpls c="5">
          <tpl fld="2" item="10"/>
          <tpl fld="8" item="5"/>
          <tpl hier="25" item="4"/>
          <tpl hier="61" item="3"/>
          <tpl fld="7" item="4"/>
        </tpls>
      </n>
      <n v="70455.820000000007" in="0">
        <tpls c="5">
          <tpl fld="2" item="10"/>
          <tpl fld="8" item="5"/>
          <tpl hier="25" item="4"/>
          <tpl hier="61" item="3"/>
          <tpl fld="7" item="26"/>
        </tpls>
      </n>
      <n v="39894.06" in="0">
        <tpls c="5">
          <tpl fld="2" item="10"/>
          <tpl fld="8" item="4"/>
          <tpl hier="25" item="4"/>
          <tpl hier="61" item="3"/>
          <tpl fld="7" item="25"/>
        </tpls>
      </n>
      <n v="38263.49" in="0">
        <tpls c="5">
          <tpl fld="2" item="10"/>
          <tpl fld="8" item="4"/>
          <tpl hier="25" item="4"/>
          <tpl hier="61" item="3"/>
          <tpl fld="7" item="21"/>
        </tpls>
      </n>
      <n v="42603.3" in="0">
        <tpls c="5">
          <tpl fld="2" item="10"/>
          <tpl fld="8" item="4"/>
          <tpl hier="25" item="4"/>
          <tpl hier="61" item="3"/>
          <tpl fld="7" item="18"/>
        </tpls>
      </n>
      <n v="31740.26" in="0">
        <tpls c="5">
          <tpl fld="2" item="10"/>
          <tpl fld="8" item="4"/>
          <tpl hier="25" item="4"/>
          <tpl hier="61" item="3"/>
          <tpl fld="7" item="14"/>
        </tpls>
      </n>
      <n v="36773.660000000003" in="0">
        <tpls c="5">
          <tpl fld="2" item="10"/>
          <tpl fld="8" item="4"/>
          <tpl hier="25" item="4"/>
          <tpl hier="61" item="3"/>
          <tpl fld="7" item="10"/>
        </tpls>
      </n>
      <n v="38674.660000000003" in="0">
        <tpls c="5">
          <tpl fld="2" item="10"/>
          <tpl fld="8" item="4"/>
          <tpl hier="25" item="4"/>
          <tpl hier="61" item="3"/>
          <tpl fld="7" item="7"/>
        </tpls>
      </n>
      <n v="36924.400000000001" in="0">
        <tpls c="5">
          <tpl fld="2" item="10"/>
          <tpl fld="8" item="4"/>
          <tpl hier="25" item="4"/>
          <tpl hier="61" item="3"/>
          <tpl fld="7" item="3"/>
        </tpls>
      </n>
      <n v="41606.370000000003" in="0">
        <tpls c="5">
          <tpl fld="2" item="10"/>
          <tpl fld="8" item="4"/>
          <tpl hier="25" item="4"/>
          <tpl hier="61" item="3"/>
          <tpl fld="7" item="0"/>
        </tpls>
      </n>
      <n v="45551.18" in="0">
        <tpls c="5">
          <tpl fld="2" item="10"/>
          <tpl fld="8" item="3"/>
          <tpl hier="25" item="4"/>
          <tpl hier="61" item="3"/>
          <tpl fld="7" item="24"/>
        </tpls>
      </n>
      <n v="25534.81" in="0">
        <tpls c="5">
          <tpl fld="2" item="10"/>
          <tpl fld="8" item="3"/>
          <tpl hier="25" item="4"/>
          <tpl hier="61" item="3"/>
          <tpl fld="7" item="28"/>
        </tpls>
      </n>
      <n v="38369.97" in="0">
        <tpls c="5">
          <tpl fld="2" item="10"/>
          <tpl fld="8" item="3"/>
          <tpl hier="25" item="4"/>
          <tpl hier="61" item="3"/>
          <tpl fld="7" item="17"/>
        </tpls>
      </n>
      <n v="37292" in="0">
        <tpls c="5">
          <tpl fld="2" item="10"/>
          <tpl fld="8" item="3"/>
          <tpl hier="25" item="4"/>
          <tpl hier="61" item="3"/>
          <tpl fld="7" item="13"/>
        </tpls>
      </n>
      <n v="49184.28" in="0">
        <tpls c="5">
          <tpl fld="2" item="10"/>
          <tpl fld="8" item="3"/>
          <tpl hier="25" item="4"/>
          <tpl hier="61" item="3"/>
          <tpl fld="7" item="9"/>
        </tpls>
      </n>
      <n v="51556.68" in="0">
        <tpls c="5">
          <tpl fld="2" item="10"/>
          <tpl fld="8" item="3"/>
          <tpl hier="25" item="4"/>
          <tpl hier="61" item="3"/>
          <tpl fld="7" item="6"/>
        </tpls>
      </n>
      <n v="44920.87" in="0">
        <tpls c="5">
          <tpl fld="2" item="10"/>
          <tpl fld="8" item="3"/>
          <tpl hier="25" item="4"/>
          <tpl hier="61" item="3"/>
          <tpl fld="7" item="2"/>
        </tpls>
      </n>
      <n v="34485.480000000003" in="0">
        <tpls c="5">
          <tpl fld="2" item="10"/>
          <tpl fld="8" item="3"/>
          <tpl hier="25" item="4"/>
          <tpl hier="61" item="3"/>
          <tpl fld="7" item="29"/>
        </tpls>
      </n>
      <n v="82291.69" in="0">
        <tpls c="5">
          <tpl fld="2" item="10"/>
          <tpl fld="8" item="2"/>
          <tpl hier="25" item="4"/>
          <tpl hier="61" item="3"/>
          <tpl fld="7" item="23"/>
        </tpls>
      </n>
      <n v="69300.52" in="0">
        <tpls c="5">
          <tpl fld="2" item="10"/>
          <tpl fld="8" item="2"/>
          <tpl hier="25" item="4"/>
          <tpl hier="61" item="3"/>
          <tpl fld="7" item="20"/>
        </tpls>
      </n>
      <n v="92846.42" in="0">
        <tpls c="5">
          <tpl fld="2" item="10"/>
          <tpl fld="8" item="2"/>
          <tpl hier="25" item="4"/>
          <tpl hier="61" item="3"/>
          <tpl fld="7" item="16"/>
        </tpls>
      </n>
      <n v="95369.93" in="0">
        <tpls c="5">
          <tpl fld="2" item="10"/>
          <tpl fld="8" item="2"/>
          <tpl hier="25" item="4"/>
          <tpl hier="61" item="3"/>
          <tpl fld="7" item="12"/>
        </tpls>
      </n>
      <n v="94259.66" in="0">
        <tpls c="5">
          <tpl fld="2" item="10"/>
          <tpl fld="8" item="2"/>
          <tpl hier="25" item="4"/>
          <tpl hier="61" item="3"/>
          <tpl fld="7" item="8"/>
        </tpls>
      </n>
      <n v="85417.91" in="0">
        <tpls c="5">
          <tpl fld="2" item="10"/>
          <tpl fld="8" item="2"/>
          <tpl hier="25" item="4"/>
          <tpl hier="61" item="3"/>
          <tpl fld="7" item="5"/>
        </tpls>
      </n>
      <n v="86939.14" in="0">
        <tpls c="5">
          <tpl fld="2" item="10"/>
          <tpl fld="8" item="2"/>
          <tpl hier="25" item="4"/>
          <tpl hier="61" item="3"/>
          <tpl fld="7" item="1"/>
        </tpls>
      </n>
      <n v="17604.45" in="0">
        <tpls c="5">
          <tpl fld="2" item="10"/>
          <tpl fld="8" item="1"/>
          <tpl hier="25" item="4"/>
          <tpl hier="61" item="3"/>
          <tpl fld="7" item="30"/>
        </tpls>
      </n>
      <n v="85373.9" in="0">
        <tpls c="5">
          <tpl fld="2" item="10"/>
          <tpl fld="8" item="1"/>
          <tpl hier="25" item="4"/>
          <tpl hier="61" item="3"/>
          <tpl fld="7" item="22"/>
        </tpls>
      </n>
      <n v="83834.789999999994" in="0">
        <tpls c="5">
          <tpl fld="2" item="10"/>
          <tpl fld="8" item="1"/>
          <tpl hier="25" item="4"/>
          <tpl hier="61" item="3"/>
          <tpl fld="7" item="19"/>
        </tpls>
      </n>
      <n v="85090.1" in="0">
        <tpls c="5">
          <tpl fld="2" item="10"/>
          <tpl fld="8" item="1"/>
          <tpl hier="25" item="4"/>
          <tpl hier="61" item="3"/>
          <tpl fld="7" item="15"/>
        </tpls>
      </n>
      <n v="73520.69" in="0">
        <tpls c="5">
          <tpl fld="2" item="10"/>
          <tpl fld="8" item="1"/>
          <tpl hier="25" item="4"/>
          <tpl hier="61" item="3"/>
          <tpl fld="7" item="11"/>
        </tpls>
      </n>
      <n v="80302.89" in="0">
        <tpls c="5">
          <tpl fld="2" item="10"/>
          <tpl fld="8" item="1"/>
          <tpl hier="25" item="4"/>
          <tpl hier="61" item="3"/>
          <tpl fld="7" item="27"/>
        </tpls>
      </n>
      <n v="61108.76" in="0">
        <tpls c="5">
          <tpl fld="2" item="10"/>
          <tpl fld="8" item="1"/>
          <tpl hier="25" item="4"/>
          <tpl hier="61" item="3"/>
          <tpl fld="7" item="4"/>
        </tpls>
      </n>
      <n v="86775.59" in="0">
        <tpls c="5">
          <tpl fld="2" item="10"/>
          <tpl fld="8" item="1"/>
          <tpl hier="25" item="4"/>
          <tpl hier="61" item="3"/>
          <tpl fld="7" item="26"/>
        </tpls>
      </n>
      <n v="42856.12" in="0">
        <tpls c="5">
          <tpl fld="2" item="10"/>
          <tpl fld="8" item="0"/>
          <tpl hier="25" item="4"/>
          <tpl hier="61" item="3"/>
          <tpl fld="7" item="25"/>
        </tpls>
      </n>
      <n v="34102.559999999998" in="0">
        <tpls c="5">
          <tpl fld="2" item="10"/>
          <tpl fld="8" item="0"/>
          <tpl hier="25" item="4"/>
          <tpl hier="61" item="3"/>
          <tpl fld="7" item="21"/>
        </tpls>
      </n>
      <n v="42002.78" in="0">
        <tpls c="5">
          <tpl fld="2" item="10"/>
          <tpl fld="8" item="0"/>
          <tpl hier="25" item="4"/>
          <tpl hier="61" item="3"/>
          <tpl fld="7" item="18"/>
        </tpls>
      </n>
      <n v="32604.92" in="0">
        <tpls c="5">
          <tpl fld="2" item="10"/>
          <tpl fld="8" item="0"/>
          <tpl hier="25" item="4"/>
          <tpl hier="61" item="3"/>
          <tpl fld="7" item="14"/>
        </tpls>
      </n>
      <n v="39120.400000000001" in="0">
        <tpls c="5">
          <tpl fld="2" item="10"/>
          <tpl fld="8" item="0"/>
          <tpl hier="25" item="4"/>
          <tpl hier="61" item="3"/>
          <tpl fld="7" item="10"/>
        </tpls>
      </n>
      <n v="45412.69" in="0">
        <tpls c="5">
          <tpl fld="2" item="10"/>
          <tpl fld="8" item="0"/>
          <tpl hier="25" item="4"/>
          <tpl hier="61" item="3"/>
          <tpl fld="7" item="7"/>
        </tpls>
      </n>
      <n v="34544.769999999997" in="0">
        <tpls c="5">
          <tpl fld="2" item="10"/>
          <tpl fld="8" item="0"/>
          <tpl hier="25" item="4"/>
          <tpl hier="61" item="3"/>
          <tpl fld="7" item="3"/>
        </tpls>
      </n>
      <n v="41408.199999999997" in="0">
        <tpls c="5">
          <tpl fld="2" item="10"/>
          <tpl fld="8" item="0"/>
          <tpl hier="25" item="4"/>
          <tpl hier="61" item="3"/>
          <tpl fld="7" item="0"/>
        </tpls>
      </n>
      <n v="74207.070000000007" in="0">
        <tpls c="5">
          <tpl fld="2" item="10"/>
          <tpl fld="8" item="5"/>
          <tpl hier="25" item="4"/>
          <tpl hier="61" item="3"/>
          <tpl fld="7" item="25"/>
        </tpls>
      </n>
      <n v="72132.86" in="0">
        <tpls c="5">
          <tpl fld="2" item="10"/>
          <tpl fld="8" item="5"/>
          <tpl hier="25" item="4"/>
          <tpl hier="61" item="3"/>
          <tpl fld="7" item="21"/>
        </tpls>
      </n>
      <n v="83841.69" in="0">
        <tpls c="5">
          <tpl fld="2" item="10"/>
          <tpl fld="8" item="5"/>
          <tpl hier="25" item="4"/>
          <tpl hier="61" item="3"/>
          <tpl fld="7" item="18"/>
        </tpls>
      </n>
      <n v="61445.05" in="0">
        <tpls c="5">
          <tpl fld="2" item="10"/>
          <tpl fld="8" item="5"/>
          <tpl hier="25" item="4"/>
          <tpl hier="61" item="3"/>
          <tpl fld="7" item="14"/>
        </tpls>
      </n>
      <n v="71528.570000000007" in="0">
        <tpls c="5">
          <tpl fld="2" item="10"/>
          <tpl fld="8" item="5"/>
          <tpl hier="25" item="4"/>
          <tpl hier="61" item="3"/>
          <tpl fld="7" item="10"/>
        </tpls>
      </n>
      <n v="71179.86" in="0">
        <tpls c="5">
          <tpl fld="2" item="10"/>
          <tpl fld="8" item="5"/>
          <tpl hier="25" item="4"/>
          <tpl hier="61" item="3"/>
          <tpl fld="7" item="7"/>
        </tpls>
      </n>
      <n v="70738.960000000006" in="0">
        <tpls c="5">
          <tpl fld="2" item="10"/>
          <tpl fld="8" item="5"/>
          <tpl hier="25" item="4"/>
          <tpl hier="61" item="3"/>
          <tpl fld="7" item="3"/>
        </tpls>
      </n>
      <n v="81912.41" in="0">
        <tpls c="5">
          <tpl fld="2" item="10"/>
          <tpl fld="8" item="5"/>
          <tpl hier="25" item="4"/>
          <tpl hier="61" item="3"/>
          <tpl fld="7" item="0"/>
        </tpls>
      </n>
      <n v="42154.06" in="0">
        <tpls c="5">
          <tpl fld="2" item="10"/>
          <tpl fld="8" item="4"/>
          <tpl hier="25" item="4"/>
          <tpl hier="61" item="3"/>
          <tpl fld="7" item="24"/>
        </tpls>
      </n>
      <n v="24843.42" in="0">
        <tpls c="5">
          <tpl fld="2" item="10"/>
          <tpl fld="8" item="4"/>
          <tpl hier="25" item="4"/>
          <tpl hier="61" item="3"/>
          <tpl fld="7" item="28"/>
        </tpls>
      </n>
      <n v="40021.800000000003" in="0">
        <tpls c="5">
          <tpl fld="2" item="10"/>
          <tpl fld="8" item="4"/>
          <tpl hier="25" item="4"/>
          <tpl hier="61" item="3"/>
          <tpl fld="7" item="17"/>
        </tpls>
      </n>
      <n v="36931.31" in="0">
        <tpls c="5">
          <tpl fld="2" item="10"/>
          <tpl fld="8" item="4"/>
          <tpl hier="25" item="4"/>
          <tpl hier="61" item="3"/>
          <tpl fld="7" item="13"/>
        </tpls>
      </n>
      <n v="41682.61" in="0">
        <tpls c="5">
          <tpl fld="2" item="10"/>
          <tpl fld="8" item="4"/>
          <tpl hier="25" item="4"/>
          <tpl hier="61" item="3"/>
          <tpl fld="7" item="9"/>
        </tpls>
      </n>
      <n v="52148.75" in="0">
        <tpls c="5">
          <tpl fld="2" item="10"/>
          <tpl fld="8" item="4"/>
          <tpl hier="25" item="4"/>
          <tpl hier="61" item="3"/>
          <tpl fld="7" item="6"/>
        </tpls>
      </n>
      <n v="33241.550000000003" in="0">
        <tpls c="5">
          <tpl fld="2" item="10"/>
          <tpl fld="8" item="4"/>
          <tpl hier="25" item="4"/>
          <tpl hier="61" item="3"/>
          <tpl fld="7" item="2"/>
        </tpls>
      </n>
      <n v="40158.550000000003" in="0">
        <tpls c="5">
          <tpl fld="2" item="10"/>
          <tpl fld="8" item="4"/>
          <tpl hier="25" item="4"/>
          <tpl hier="61" item="3"/>
          <tpl fld="7" item="29"/>
        </tpls>
      </n>
      <n v="39374.410000000003" in="0">
        <tpls c="5">
          <tpl fld="2" item="10"/>
          <tpl fld="8" item="3"/>
          <tpl hier="25" item="4"/>
          <tpl hier="61" item="3"/>
          <tpl fld="7" item="23"/>
        </tpls>
      </n>
      <n v="34740.9" in="0">
        <tpls c="5">
          <tpl fld="2" item="10"/>
          <tpl fld="8" item="3"/>
          <tpl hier="25" item="4"/>
          <tpl hier="61" item="3"/>
          <tpl fld="7" item="20"/>
        </tpls>
      </n>
      <n v="45309.25" in="0">
        <tpls c="5">
          <tpl fld="2" item="10"/>
          <tpl fld="8" item="3"/>
          <tpl hier="25" item="4"/>
          <tpl hier="61" item="3"/>
          <tpl fld="7" item="16"/>
        </tpls>
      </n>
      <n v="41781.29" in="0">
        <tpls c="5">
          <tpl fld="2" item="10"/>
          <tpl fld="8" item="3"/>
          <tpl hier="25" item="4"/>
          <tpl hier="61" item="3"/>
          <tpl fld="7" item="12"/>
        </tpls>
      </n>
      <n v="49032.3" in="0">
        <tpls c="5">
          <tpl fld="2" item="10"/>
          <tpl fld="8" item="3"/>
          <tpl hier="25" item="4"/>
          <tpl hier="61" item="3"/>
          <tpl fld="7" item="8"/>
        </tpls>
      </n>
      <n v="40323.01" in="0">
        <tpls c="5">
          <tpl fld="2" item="10"/>
          <tpl fld="8" item="3"/>
          <tpl hier="25" item="4"/>
          <tpl hier="61" item="3"/>
          <tpl fld="7" item="5"/>
        </tpls>
      </n>
      <n v="44191.29" in="0">
        <tpls c="5">
          <tpl fld="2" item="10"/>
          <tpl fld="8" item="3"/>
          <tpl hier="25" item="4"/>
          <tpl hier="61" item="3"/>
          <tpl fld="7" item="1"/>
        </tpls>
      </n>
      <n v="19516.79" in="0">
        <tpls c="5">
          <tpl fld="2" item="10"/>
          <tpl fld="8" item="2"/>
          <tpl hier="25" item="4"/>
          <tpl hier="61" item="3"/>
          <tpl fld="7" item="30"/>
        </tpls>
      </n>
      <n v="91238.63" in="0">
        <tpls c="5">
          <tpl fld="2" item="10"/>
          <tpl fld="8" item="2"/>
          <tpl hier="25" item="4"/>
          <tpl hier="61" item="3"/>
          <tpl fld="7" item="22"/>
        </tpls>
      </n>
      <n v="97029.17" in="0">
        <tpls c="5">
          <tpl fld="2" item="10"/>
          <tpl fld="8" item="2"/>
          <tpl hier="25" item="4"/>
          <tpl hier="61" item="3"/>
          <tpl fld="7" item="19"/>
        </tpls>
      </n>
      <n v="93813.8" in="0">
        <tpls c="5">
          <tpl fld="2" item="10"/>
          <tpl fld="8" item="2"/>
          <tpl hier="25" item="4"/>
          <tpl hier="61" item="3"/>
          <tpl fld="7" item="15"/>
        </tpls>
      </n>
      <n v="85006.12" in="0">
        <tpls c="5">
          <tpl fld="2" item="10"/>
          <tpl fld="8" item="2"/>
          <tpl hier="25" item="4"/>
          <tpl hier="61" item="3"/>
          <tpl fld="7" item="11"/>
        </tpls>
      </n>
      <n v="81396.490000000005" in="0">
        <tpls c="5">
          <tpl fld="2" item="10"/>
          <tpl fld="8" item="2"/>
          <tpl hier="25" item="4"/>
          <tpl hier="61" item="3"/>
          <tpl fld="7" item="27"/>
        </tpls>
      </n>
      <n v="72301.95" in="0">
        <tpls c="5">
          <tpl fld="2" item="10"/>
          <tpl fld="8" item="2"/>
          <tpl hier="25" item="4"/>
          <tpl hier="61" item="3"/>
          <tpl fld="7" item="4"/>
        </tpls>
      </n>
      <n v="96219.35" in="0">
        <tpls c="5">
          <tpl fld="2" item="10"/>
          <tpl fld="8" item="2"/>
          <tpl hier="25" item="4"/>
          <tpl hier="61" item="3"/>
          <tpl fld="7" item="26"/>
        </tpls>
      </n>
      <n v="81165.570000000007" in="0">
        <tpls c="5">
          <tpl fld="2" item="10"/>
          <tpl fld="8" item="1"/>
          <tpl hier="25" item="4"/>
          <tpl hier="61" item="3"/>
          <tpl fld="7" item="25"/>
        </tpls>
      </n>
      <n v="87163.49" in="0">
        <tpls c="5">
          <tpl fld="2" item="10"/>
          <tpl fld="8" item="1"/>
          <tpl hier="25" item="4"/>
          <tpl hier="61" item="3"/>
          <tpl fld="7" item="21"/>
        </tpls>
      </n>
      <n v="83822.2" in="0">
        <tpls c="5">
          <tpl fld="2" item="10"/>
          <tpl fld="8" item="1"/>
          <tpl hier="25" item="4"/>
          <tpl hier="61" item="3"/>
          <tpl fld="7" item="18"/>
        </tpls>
      </n>
      <n v="72905.37" in="0">
        <tpls c="5">
          <tpl fld="2" item="10"/>
          <tpl fld="8" item="1"/>
          <tpl hier="25" item="4"/>
          <tpl hier="61" item="3"/>
          <tpl fld="7" item="14"/>
        </tpls>
      </n>
      <n v="67687.34" in="0">
        <tpls c="5">
          <tpl fld="2" item="10"/>
          <tpl fld="8" item="1"/>
          <tpl hier="25" item="4"/>
          <tpl hier="61" item="3"/>
          <tpl fld="7" item="10"/>
        </tpls>
      </n>
      <n v="79798.59" in="0">
        <tpls c="5">
          <tpl fld="2" item="10"/>
          <tpl fld="8" item="1"/>
          <tpl hier="25" item="4"/>
          <tpl hier="61" item="3"/>
          <tpl fld="7" item="7"/>
        </tpls>
      </n>
      <n v="78779.350000000006" in="0">
        <tpls c="5">
          <tpl fld="2" item="10"/>
          <tpl fld="8" item="1"/>
          <tpl hier="25" item="4"/>
          <tpl hier="61" item="3"/>
          <tpl fld="7" item="3"/>
        </tpls>
      </n>
      <n v="82130.83" in="0">
        <tpls c="5">
          <tpl fld="2" item="10"/>
          <tpl fld="8" item="1"/>
          <tpl hier="25" item="4"/>
          <tpl hier="61" item="3"/>
          <tpl fld="7" item="0"/>
        </tpls>
      </n>
      <n v="36545.879999999997" in="0">
        <tpls c="5">
          <tpl fld="2" item="10"/>
          <tpl fld="8" item="0"/>
          <tpl hier="25" item="4"/>
          <tpl hier="61" item="3"/>
          <tpl fld="7" item="24"/>
        </tpls>
      </n>
      <n v="28976.78" in="0">
        <tpls c="5">
          <tpl fld="2" item="10"/>
          <tpl fld="8" item="0"/>
          <tpl hier="25" item="4"/>
          <tpl hier="61" item="3"/>
          <tpl fld="7" item="28"/>
        </tpls>
      </n>
      <n v="37442.449999999997" in="0">
        <tpls c="5">
          <tpl fld="2" item="10"/>
          <tpl fld="8" item="0"/>
          <tpl hier="25" item="4"/>
          <tpl hier="61" item="3"/>
          <tpl fld="7" item="17"/>
        </tpls>
      </n>
      <n v="37625.040000000001" in="0">
        <tpls c="5">
          <tpl fld="2" item="10"/>
          <tpl fld="8" item="0"/>
          <tpl hier="25" item="4"/>
          <tpl hier="61" item="3"/>
          <tpl fld="7" item="13"/>
        </tpls>
      </n>
      <n v="41752.03" in="0">
        <tpls c="5">
          <tpl fld="2" item="10"/>
          <tpl fld="8" item="0"/>
          <tpl hier="25" item="4"/>
          <tpl hier="61" item="3"/>
          <tpl fld="7" item="9"/>
        </tpls>
      </n>
      <n v="45863.11" in="0">
        <tpls c="5">
          <tpl fld="2" item="10"/>
          <tpl fld="8" item="0"/>
          <tpl hier="25" item="4"/>
          <tpl hier="61" item="3"/>
          <tpl fld="7" item="6"/>
        </tpls>
      </n>
      <n v="35216.76" in="0">
        <tpls c="5">
          <tpl fld="2" item="10"/>
          <tpl fld="8" item="0"/>
          <tpl hier="25" item="4"/>
          <tpl hier="61" item="3"/>
          <tpl fld="7" item="2"/>
        </tpls>
      </n>
      <n v="34769.21" in="0">
        <tpls c="5">
          <tpl fld="2" item="10"/>
          <tpl fld="8" item="0"/>
          <tpl hier="25" item="4"/>
          <tpl hier="61" item="3"/>
          <tpl fld="7" item="29"/>
        </tpls>
      </n>
      <n v="54520.31" in="0">
        <tpls c="5">
          <tpl fld="2" item="10"/>
          <tpl fld="8" item="5"/>
          <tpl hier="25" item="4"/>
          <tpl hier="61" item="3"/>
          <tpl fld="7" item="20"/>
        </tpls>
      </n>
      <n v="77883.47" in="0">
        <tpls c="5">
          <tpl fld="2" item="10"/>
          <tpl fld="8" item="5"/>
          <tpl hier="25" item="4"/>
          <tpl hier="61" item="3"/>
          <tpl fld="7" item="16"/>
        </tpls>
      </n>
      <n v="83539.34" in="0">
        <tpls c="5">
          <tpl fld="2" item="10"/>
          <tpl fld="8" item="5"/>
          <tpl hier="25" item="4"/>
          <tpl hier="61" item="3"/>
          <tpl fld="7" item="8"/>
        </tpls>
      </n>
      <n v="62287.23" in="0">
        <tpls c="5">
          <tpl fld="2" item="10"/>
          <tpl fld="8" item="5"/>
          <tpl hier="25" item="4"/>
          <tpl hier="61" item="3"/>
          <tpl fld="7" item="1"/>
        </tpls>
      </n>
      <n v="42776.71" in="0">
        <tpls c="5">
          <tpl fld="2" item="10"/>
          <tpl fld="8" item="4"/>
          <tpl hier="25" item="4"/>
          <tpl hier="61" item="3"/>
          <tpl fld="7" item="22"/>
        </tpls>
      </n>
      <n v="38413.54" in="0">
        <tpls c="5">
          <tpl fld="2" item="10"/>
          <tpl fld="8" item="4"/>
          <tpl hier="25" item="4"/>
          <tpl hier="61" item="3"/>
          <tpl fld="7" item="15"/>
        </tpls>
      </n>
      <n v="44017.599999999999" in="0">
        <tpls c="5">
          <tpl fld="2" item="10"/>
          <tpl fld="8" item="4"/>
          <tpl hier="25" item="4"/>
          <tpl hier="61" item="3"/>
          <tpl fld="7" item="11"/>
        </tpls>
      </n>
      <n v="37446.04" in="0">
        <tpls c="5">
          <tpl fld="2" item="10"/>
          <tpl fld="8" item="4"/>
          <tpl hier="25" item="4"/>
          <tpl hier="61" item="3"/>
          <tpl fld="7" item="4"/>
        </tpls>
      </n>
      <n v="43118.38" in="0">
        <tpls c="5">
          <tpl fld="2" item="10"/>
          <tpl fld="8" item="3"/>
          <tpl hier="25" item="4"/>
          <tpl hier="61" item="3"/>
          <tpl fld="7" item="25"/>
        </tpls>
      </n>
      <n v="34089.32" in="0">
        <tpls c="5">
          <tpl fld="2" item="10"/>
          <tpl fld="8" item="3"/>
          <tpl hier="25" item="4"/>
          <tpl hier="61" item="3"/>
          <tpl fld="7" item="14"/>
        </tpls>
      </n>
      <n v="41585.660000000003" in="0">
        <tpls c="5">
          <tpl fld="2" item="10"/>
          <tpl fld="8" item="3"/>
          <tpl hier="25" item="4"/>
          <tpl hier="61" item="3"/>
          <tpl fld="7" item="3"/>
        </tpls>
      </n>
      <n v="94816.11" in="0">
        <tpls c="5">
          <tpl fld="2" item="10"/>
          <tpl fld="8" item="2"/>
          <tpl hier="25" item="4"/>
          <tpl hier="61" item="3"/>
          <tpl fld="7" item="24"/>
        </tpls>
      </n>
      <n v="85661.81" in="0">
        <tpls c="5">
          <tpl fld="2" item="10"/>
          <tpl fld="8" item="2"/>
          <tpl hier="25" item="4"/>
          <tpl hier="61" item="3"/>
          <tpl fld="7" item="17"/>
        </tpls>
      </n>
      <n v="82238.899999999994" in="0">
        <tpls c="5">
          <tpl fld="2" item="10"/>
          <tpl fld="8" item="2"/>
          <tpl hier="25" item="4"/>
          <tpl hier="61" item="3"/>
          <tpl fld="7" item="13"/>
        </tpls>
      </n>
      <n v="95917.38" in="0">
        <tpls c="5">
          <tpl fld="2" item="10"/>
          <tpl fld="8" item="2"/>
          <tpl hier="25" item="4"/>
          <tpl hier="61" item="3"/>
          <tpl fld="7" item="6"/>
        </tpls>
      </n>
      <n v="74159.679999999993" in="0">
        <tpls c="5">
          <tpl fld="2" item="10"/>
          <tpl fld="8" item="1"/>
          <tpl hier="25" item="4"/>
          <tpl hier="61" item="3"/>
          <tpl fld="7" item="23"/>
        </tpls>
      </n>
      <n v="90781.89" in="0">
        <tpls c="5">
          <tpl fld="2" item="10"/>
          <tpl fld="8" item="1"/>
          <tpl hier="25" item="4"/>
          <tpl hier="61" item="3"/>
          <tpl fld="7" item="16"/>
        </tpls>
      </n>
      <n v="88980.83" in="0">
        <tpls c="5">
          <tpl fld="2" item="10"/>
          <tpl fld="8" item="1"/>
          <tpl hier="25" item="4"/>
          <tpl hier="61" item="3"/>
          <tpl fld="7" item="8"/>
        </tpls>
      </n>
      <n v="86824.55" in="0">
        <tpls c="5">
          <tpl fld="2" item="10"/>
          <tpl fld="8" item="1"/>
          <tpl hier="25" item="4"/>
          <tpl hier="61" item="3"/>
          <tpl fld="7" item="1"/>
        </tpls>
      </n>
      <n v="50604.639999999999" in="0">
        <tpls c="5">
          <tpl fld="2" item="10"/>
          <tpl fld="8" item="0"/>
          <tpl hier="25" item="4"/>
          <tpl hier="61" item="3"/>
          <tpl fld="7" item="22"/>
        </tpls>
      </n>
      <n v="32762.400000000001" in="0">
        <tpls c="5">
          <tpl fld="2" item="10"/>
          <tpl fld="8" item="0"/>
          <tpl hier="25" item="4"/>
          <tpl hier="61" item="3"/>
          <tpl fld="7" item="15"/>
        </tpls>
      </n>
      <n v="37190.25" in="0">
        <tpls c="5">
          <tpl fld="2" item="10"/>
          <tpl fld="8" item="0"/>
          <tpl hier="25" item="4"/>
          <tpl hier="61" item="3"/>
          <tpl fld="7" item="11"/>
        </tpls>
      </n>
      <n v="33645.370000000003" in="0">
        <tpls c="5">
          <tpl fld="2" item="10"/>
          <tpl fld="8" item="0"/>
          <tpl hier="25" item="4"/>
          <tpl hier="61" item="3"/>
          <tpl fld="7" item="4"/>
        </tpls>
      </n>
      <n v="74717.759999999995" in="0">
        <tpls c="5">
          <tpl fld="2" item="10"/>
          <tpl fld="8" item="5"/>
          <tpl hier="25" item="4"/>
          <tpl hier="61" item="3"/>
          <tpl fld="7" item="24"/>
        </tpls>
      </n>
      <n v="49035.91" in="0">
        <tpls c="5">
          <tpl fld="2" item="10"/>
          <tpl fld="8" item="5"/>
          <tpl hier="25" item="4"/>
          <tpl hier="61" item="3"/>
          <tpl fld="7" item="28"/>
        </tpls>
      </n>
      <n v="65119.199999999997" in="0">
        <tpls c="5">
          <tpl fld="2" item="10"/>
          <tpl fld="8" item="5"/>
          <tpl hier="25" item="4"/>
          <tpl hier="61" item="3"/>
          <tpl fld="7" item="17"/>
        </tpls>
      </n>
      <n v="69950.45" in="0">
        <tpls c="5">
          <tpl fld="2" item="10"/>
          <tpl fld="8" item="5"/>
          <tpl hier="25" item="4"/>
          <tpl hier="61" item="3"/>
          <tpl fld="7" item="13"/>
        </tpls>
      </n>
      <n v="77557.39" in="0">
        <tpls c="5">
          <tpl fld="2" item="10"/>
          <tpl fld="8" item="5"/>
          <tpl hier="25" item="4"/>
          <tpl hier="61" item="3"/>
          <tpl fld="7" item="9"/>
        </tpls>
      </n>
      <n v="76997.87" in="0">
        <tpls c="5">
          <tpl fld="2" item="10"/>
          <tpl fld="8" item="5"/>
          <tpl hier="25" item="4"/>
          <tpl hier="61" item="3"/>
          <tpl fld="7" item="6"/>
        </tpls>
      </n>
      <n v="72395.87" in="0">
        <tpls c="5">
          <tpl fld="2" item="10"/>
          <tpl fld="8" item="5"/>
          <tpl hier="25" item="4"/>
          <tpl hier="61" item="3"/>
          <tpl fld="7" item="2"/>
        </tpls>
      </n>
      <n v="64582.36" in="0">
        <tpls c="5">
          <tpl fld="2" item="10"/>
          <tpl fld="8" item="5"/>
          <tpl hier="25" item="4"/>
          <tpl hier="61" item="3"/>
          <tpl fld="7" item="29"/>
        </tpls>
      </n>
      <n v="35712.550000000003" in="0">
        <tpls c="5">
          <tpl fld="2" item="10"/>
          <tpl fld="8" item="4"/>
          <tpl hier="25" item="4"/>
          <tpl hier="61" item="3"/>
          <tpl fld="7" item="23"/>
        </tpls>
      </n>
      <n v="32555.61" in="0">
        <tpls c="5">
          <tpl fld="2" item="10"/>
          <tpl fld="8" item="4"/>
          <tpl hier="25" item="4"/>
          <tpl hier="61" item="3"/>
          <tpl fld="7" item="20"/>
        </tpls>
      </n>
      <n v="48281.61" in="0">
        <tpls c="5">
          <tpl fld="2" item="10"/>
          <tpl fld="8" item="4"/>
          <tpl hier="25" item="4"/>
          <tpl hier="61" item="3"/>
          <tpl fld="7" item="16"/>
        </tpls>
      </n>
      <n v="44182.44" in="0">
        <tpls c="5">
          <tpl fld="2" item="10"/>
          <tpl fld="8" item="4"/>
          <tpl hier="25" item="4"/>
          <tpl hier="61" item="3"/>
          <tpl fld="7" item="12"/>
        </tpls>
      </n>
      <n v="47113.52" in="0">
        <tpls c="5">
          <tpl fld="2" item="10"/>
          <tpl fld="8" item="4"/>
          <tpl hier="25" item="4"/>
          <tpl hier="61" item="3"/>
          <tpl fld="7" item="8"/>
        </tpls>
      </n>
      <n v="42425.36" in="0">
        <tpls c="5">
          <tpl fld="2" item="10"/>
          <tpl fld="8" item="4"/>
          <tpl hier="25" item="4"/>
          <tpl hier="61" item="3"/>
          <tpl fld="7" item="5"/>
        </tpls>
      </n>
      <n v="33295.480000000003" in="0">
        <tpls c="5">
          <tpl fld="2" item="10"/>
          <tpl fld="8" item="4"/>
          <tpl hier="25" item="4"/>
          <tpl hier="61" item="3"/>
          <tpl fld="7" item="1"/>
        </tpls>
      </n>
      <n v="8016.38" in="0">
        <tpls c="5">
          <tpl fld="2" item="10"/>
          <tpl fld="8" item="3"/>
          <tpl hier="25" item="4"/>
          <tpl hier="61" item="3"/>
          <tpl fld="7" item="30"/>
        </tpls>
      </n>
      <n v="48192.65" in="0">
        <tpls c="5">
          <tpl fld="2" item="10"/>
          <tpl fld="8" item="3"/>
          <tpl hier="25" item="4"/>
          <tpl hier="61" item="3"/>
          <tpl fld="7" item="22"/>
        </tpls>
      </n>
      <n v="43496.11" in="0">
        <tpls c="5">
          <tpl fld="2" item="10"/>
          <tpl fld="8" item="3"/>
          <tpl hier="25" item="4"/>
          <tpl hier="61" item="3"/>
          <tpl fld="7" item="19"/>
        </tpls>
      </n>
      <n v="50778.07" in="0">
        <tpls c="5">
          <tpl fld="2" item="10"/>
          <tpl fld="8" item="3"/>
          <tpl hier="25" item="4"/>
          <tpl hier="61" item="3"/>
          <tpl fld="7" item="15"/>
        </tpls>
      </n>
      <n v="41439.5" in="0">
        <tpls c="5">
          <tpl fld="2" item="10"/>
          <tpl fld="8" item="3"/>
          <tpl hier="25" item="4"/>
          <tpl hier="61" item="3"/>
          <tpl fld="7" item="11"/>
        </tpls>
      </n>
      <n v="38335.74" in="0">
        <tpls c="5">
          <tpl fld="2" item="10"/>
          <tpl fld="8" item="3"/>
          <tpl hier="25" item="4"/>
          <tpl hier="61" item="3"/>
          <tpl fld="7" item="27"/>
        </tpls>
      </n>
      <n v="37893.15" in="0">
        <tpls c="5">
          <tpl fld="2" item="10"/>
          <tpl fld="8" item="3"/>
          <tpl hier="25" item="4"/>
          <tpl hier="61" item="3"/>
          <tpl fld="7" item="4"/>
        </tpls>
      </n>
      <n v="43331.64" in="0">
        <tpls c="5">
          <tpl fld="2" item="10"/>
          <tpl fld="8" item="3"/>
          <tpl hier="25" item="4"/>
          <tpl hier="61" item="3"/>
          <tpl fld="7" item="26"/>
        </tpls>
      </n>
      <n v="86221.759999999995" in="0">
        <tpls c="5">
          <tpl fld="2" item="10"/>
          <tpl fld="8" item="2"/>
          <tpl hier="25" item="4"/>
          <tpl hier="61" item="3"/>
          <tpl fld="7" item="25"/>
        </tpls>
      </n>
      <n v="88114.74" in="0">
        <tpls c="5">
          <tpl fld="2" item="10"/>
          <tpl fld="8" item="2"/>
          <tpl hier="25" item="4"/>
          <tpl hier="61" item="3"/>
          <tpl fld="7" item="21"/>
        </tpls>
      </n>
      <n v="97032.11" in="0">
        <tpls c="5">
          <tpl fld="2" item="10"/>
          <tpl fld="8" item="2"/>
          <tpl hier="25" item="4"/>
          <tpl hier="61" item="3"/>
          <tpl fld="7" item="18"/>
        </tpls>
      </n>
      <n v="79234.460000000006" in="0">
        <tpls c="5">
          <tpl fld="2" item="10"/>
          <tpl fld="8" item="2"/>
          <tpl hier="25" item="4"/>
          <tpl hier="61" item="3"/>
          <tpl fld="7" item="14"/>
        </tpls>
      </n>
      <n v="79635" in="0">
        <tpls c="5">
          <tpl fld="2" item="10"/>
          <tpl fld="8" item="2"/>
          <tpl hier="25" item="4"/>
          <tpl hier="61" item="3"/>
          <tpl fld="7" item="10"/>
        </tpls>
      </n>
      <n v="99744.639999999999" in="0">
        <tpls c="5">
          <tpl fld="2" item="10"/>
          <tpl fld="8" item="2"/>
          <tpl hier="25" item="4"/>
          <tpl hier="61" item="3"/>
          <tpl fld="7" item="7"/>
        </tpls>
      </n>
      <n v="88463.71" in="0">
        <tpls c="5">
          <tpl fld="2" item="10"/>
          <tpl fld="8" item="2"/>
          <tpl hier="25" item="4"/>
          <tpl hier="61" item="3"/>
          <tpl fld="7" item="3"/>
        </tpls>
      </n>
      <n v="88784.17" in="0">
        <tpls c="5">
          <tpl fld="2" item="10"/>
          <tpl fld="8" item="2"/>
          <tpl hier="25" item="4"/>
          <tpl hier="61" item="3"/>
          <tpl fld="7" item="0"/>
        </tpls>
      </n>
      <n v="80569.17" in="0">
        <tpls c="5">
          <tpl fld="2" item="10"/>
          <tpl fld="8" item="1"/>
          <tpl hier="25" item="4"/>
          <tpl hier="61" item="3"/>
          <tpl fld="7" item="24"/>
        </tpls>
      </n>
      <n v="52230.84" in="0">
        <tpls c="5">
          <tpl fld="2" item="10"/>
          <tpl fld="8" item="1"/>
          <tpl hier="25" item="4"/>
          <tpl hier="61" item="3"/>
          <tpl fld="7" item="28"/>
        </tpls>
      </n>
      <n v="74795.63" in="0">
        <tpls c="5">
          <tpl fld="2" item="10"/>
          <tpl fld="8" item="1"/>
          <tpl hier="25" item="4"/>
          <tpl hier="61" item="3"/>
          <tpl fld="7" item="17"/>
        </tpls>
      </n>
      <n v="75843.320000000007" in="0">
        <tpls c="5">
          <tpl fld="2" item="10"/>
          <tpl fld="8" item="1"/>
          <tpl hier="25" item="4"/>
          <tpl hier="61" item="3"/>
          <tpl fld="7" item="13"/>
        </tpls>
      </n>
      <n v="82254.960000000006" in="0">
        <tpls c="5">
          <tpl fld="2" item="10"/>
          <tpl fld="8" item="1"/>
          <tpl hier="25" item="4"/>
          <tpl hier="61" item="3"/>
          <tpl fld="7" item="9"/>
        </tpls>
      </n>
      <n v="86451" in="0">
        <tpls c="5">
          <tpl fld="2" item="10"/>
          <tpl fld="8" item="1"/>
          <tpl hier="25" item="4"/>
          <tpl hier="61" item="3"/>
          <tpl fld="7" item="6"/>
        </tpls>
      </n>
      <n v="90399.42" in="0">
        <tpls c="5">
          <tpl fld="2" item="10"/>
          <tpl fld="8" item="1"/>
          <tpl hier="25" item="4"/>
          <tpl hier="61" item="3"/>
          <tpl fld="7" item="2"/>
        </tpls>
      </n>
      <n v="67217.42" in="0">
        <tpls c="5">
          <tpl fld="2" item="10"/>
          <tpl fld="8" item="1"/>
          <tpl hier="25" item="4"/>
          <tpl hier="61" item="3"/>
          <tpl fld="7" item="29"/>
        </tpls>
      </n>
      <n v="35769.1" in="0">
        <tpls c="5">
          <tpl fld="2" item="10"/>
          <tpl fld="8" item="0"/>
          <tpl hier="25" item="4"/>
          <tpl hier="61" item="3"/>
          <tpl fld="7" item="23"/>
        </tpls>
      </n>
      <n v="33205.24" in="0">
        <tpls c="5">
          <tpl fld="2" item="10"/>
          <tpl fld="8" item="0"/>
          <tpl hier="25" item="4"/>
          <tpl hier="61" item="3"/>
          <tpl fld="7" item="20"/>
        </tpls>
      </n>
      <n v="45131.91" in="0">
        <tpls c="5">
          <tpl fld="2" item="10"/>
          <tpl fld="8" item="0"/>
          <tpl hier="25" item="4"/>
          <tpl hier="61" item="3"/>
          <tpl fld="7" item="16"/>
        </tpls>
      </n>
      <n v="37533.57" in="0">
        <tpls c="5">
          <tpl fld="2" item="10"/>
          <tpl fld="8" item="0"/>
          <tpl hier="25" item="4"/>
          <tpl hier="61" item="3"/>
          <tpl fld="7" item="12"/>
        </tpls>
      </n>
      <n v="39819.47" in="0">
        <tpls c="5">
          <tpl fld="2" item="10"/>
          <tpl fld="8" item="0"/>
          <tpl hier="25" item="4"/>
          <tpl hier="61" item="3"/>
          <tpl fld="7" item="8"/>
        </tpls>
      </n>
      <n v="38053.94" in="0">
        <tpls c="5">
          <tpl fld="2" item="10"/>
          <tpl fld="8" item="0"/>
          <tpl hier="25" item="4"/>
          <tpl hier="61" item="3"/>
          <tpl fld="7" item="5"/>
        </tpls>
      </n>
      <n v="36775.19" in="0">
        <tpls c="5">
          <tpl fld="2" item="10"/>
          <tpl fld="8" item="0"/>
          <tpl hier="25" item="4"/>
          <tpl hier="61" item="3"/>
          <tpl fld="7" item="1"/>
        </tpls>
      </n>
      <n v="64893.1" in="0">
        <tpls c="5">
          <tpl fld="2" item="10"/>
          <tpl fld="8" item="5"/>
          <tpl hier="25" item="4"/>
          <tpl hier="61" item="3"/>
          <tpl fld="7" item="23"/>
        </tpls>
      </n>
      <n v="77251.69" in="0">
        <tpls c="5">
          <tpl fld="2" item="10"/>
          <tpl fld="8" item="5"/>
          <tpl hier="25" item="4"/>
          <tpl hier="61" item="3"/>
          <tpl fld="7" item="12"/>
        </tpls>
      </n>
      <n v="81491.14" in="0">
        <tpls c="5">
          <tpl fld="2" item="10"/>
          <tpl fld="8" item="5"/>
          <tpl hier="25" item="4"/>
          <tpl hier="61" item="3"/>
          <tpl fld="7" item="5"/>
        </tpls>
      </n>
      <n v="11371.56" in="0">
        <tpls c="5">
          <tpl fld="2" item="10"/>
          <tpl fld="8" item="4"/>
          <tpl hier="25" item="4"/>
          <tpl hier="61" item="3"/>
          <tpl fld="7" item="30"/>
        </tpls>
      </n>
      <n v="46190.98" in="0">
        <tpls c="5">
          <tpl fld="2" item="10"/>
          <tpl fld="8" item="4"/>
          <tpl hier="25" item="4"/>
          <tpl hier="61" item="3"/>
          <tpl fld="7" item="19"/>
        </tpls>
      </n>
      <n v="30719.08" in="0">
        <tpls c="5">
          <tpl fld="2" item="10"/>
          <tpl fld="8" item="4"/>
          <tpl hier="25" item="4"/>
          <tpl hier="61" item="3"/>
          <tpl fld="7" item="27"/>
        </tpls>
      </n>
      <n v="38751.07" in="0">
        <tpls c="5">
          <tpl fld="2" item="10"/>
          <tpl fld="8" item="4"/>
          <tpl hier="25" item="4"/>
          <tpl hier="61" item="3"/>
          <tpl fld="7" item="26"/>
        </tpls>
      </n>
      <n v="46907.199999999997" in="0">
        <tpls c="5">
          <tpl fld="2" item="10"/>
          <tpl fld="8" item="3"/>
          <tpl hier="25" item="4"/>
          <tpl hier="61" item="3"/>
          <tpl fld="7" item="21"/>
        </tpls>
      </n>
      <n v="50231.75" in="0">
        <tpls c="5">
          <tpl fld="2" item="10"/>
          <tpl fld="8" item="3"/>
          <tpl hier="25" item="4"/>
          <tpl hier="61" item="3"/>
          <tpl fld="7" item="18"/>
        </tpls>
      </n>
      <n v="41815.86" in="0">
        <tpls c="5">
          <tpl fld="2" item="10"/>
          <tpl fld="8" item="3"/>
          <tpl hier="25" item="4"/>
          <tpl hier="61" item="3"/>
          <tpl fld="7" item="10"/>
        </tpls>
      </n>
      <n v="38553.56" in="0">
        <tpls c="5">
          <tpl fld="2" item="10"/>
          <tpl fld="8" item="3"/>
          <tpl hier="25" item="4"/>
          <tpl hier="61" item="3"/>
          <tpl fld="7" item="7"/>
        </tpls>
      </n>
      <n v="47349.88" in="0">
        <tpls c="5">
          <tpl fld="2" item="10"/>
          <tpl fld="8" item="3"/>
          <tpl hier="25" item="4"/>
          <tpl hier="61" item="3"/>
          <tpl fld="7" item="0"/>
        </tpls>
      </n>
      <n v="54646.85" in="0">
        <tpls c="5">
          <tpl fld="2" item="10"/>
          <tpl fld="8" item="2"/>
          <tpl hier="25" item="4"/>
          <tpl hier="61" item="3"/>
          <tpl fld="7" item="28"/>
        </tpls>
      </n>
      <n v="94458.2" in="0">
        <tpls c="5">
          <tpl fld="2" item="10"/>
          <tpl fld="8" item="2"/>
          <tpl hier="25" item="4"/>
          <tpl hier="61" item="3"/>
          <tpl fld="7" item="9"/>
        </tpls>
      </n>
      <n v="88265.19" in="0">
        <tpls c="5">
          <tpl fld="2" item="10"/>
          <tpl fld="8" item="2"/>
          <tpl hier="25" item="4"/>
          <tpl hier="61" item="3"/>
          <tpl fld="7" item="2"/>
        </tpls>
      </n>
      <n v="81615.320000000007" in="0">
        <tpls c="5">
          <tpl fld="2" item="10"/>
          <tpl fld="8" item="2"/>
          <tpl hier="25" item="4"/>
          <tpl hier="61" item="3"/>
          <tpl fld="7" item="29"/>
        </tpls>
      </n>
      <n v="58701.04" in="0">
        <tpls c="5">
          <tpl fld="2" item="10"/>
          <tpl fld="8" item="1"/>
          <tpl hier="25" item="4"/>
          <tpl hier="61" item="3"/>
          <tpl fld="7" item="20"/>
        </tpls>
      </n>
      <n v="81318.48" in="0">
        <tpls c="5">
          <tpl fld="2" item="10"/>
          <tpl fld="8" item="1"/>
          <tpl hier="25" item="4"/>
          <tpl hier="61" item="3"/>
          <tpl fld="7" item="12"/>
        </tpls>
      </n>
      <n v="63565.77" in="0">
        <tpls c="5">
          <tpl fld="2" item="10"/>
          <tpl fld="8" item="1"/>
          <tpl hier="25" item="4"/>
          <tpl hier="61" item="3"/>
          <tpl fld="7" item="5"/>
        </tpls>
      </n>
      <n v="5938.11" in="0">
        <tpls c="5">
          <tpl fld="2" item="10"/>
          <tpl fld="8" item="0"/>
          <tpl hier="25" item="4"/>
          <tpl hier="61" item="3"/>
          <tpl fld="7" item="30"/>
        </tpls>
      </n>
      <n v="41264.879999999997" in="0">
        <tpls c="5">
          <tpl fld="2" item="10"/>
          <tpl fld="8" item="0"/>
          <tpl hier="25" item="4"/>
          <tpl hier="61" item="3"/>
          <tpl fld="7" item="19"/>
        </tpls>
      </n>
      <n v="25249.3" in="0">
        <tpls c="5">
          <tpl fld="2" item="10"/>
          <tpl fld="8" item="0"/>
          <tpl hier="25" item="4"/>
          <tpl hier="61" item="3"/>
          <tpl fld="7" item="27"/>
        </tpls>
      </n>
      <n v="35406.14" in="0">
        <tpls c="5">
          <tpl fld="2" item="10"/>
          <tpl fld="8" item="0"/>
          <tpl hier="25" item="4"/>
          <tpl hier="61" item="3"/>
          <tpl fld="7" item="26"/>
        </tpls>
      </n>
      <n v="2627797.92" in="0">
        <tpls c="3">
          <tpl fld="2" item="10"/>
          <tpl fld="8" item="2"/>
          <tpl fld="9" item="2"/>
        </tpls>
      </n>
      <n v="1138593.21" in="0">
        <tpls c="3">
          <tpl fld="2" item="10"/>
          <tpl fld="8" item="0"/>
          <tpl fld="9" item="0"/>
        </tpls>
      </n>
      <n v="1190915.3999999999" in="0">
        <tpls c="3">
          <tpl fld="2" item="10"/>
          <tpl fld="8" item="4"/>
          <tpl fld="9" item="1"/>
        </tpls>
      </n>
      <n v="1276782.57" in="0">
        <tpls c="3">
          <tpl fld="2" item="10"/>
          <tpl fld="8" item="3"/>
          <tpl fld="9" item="1"/>
        </tpls>
      </n>
      <n v="2361157.91" in="0">
        <tpls c="3">
          <tpl fld="2" item="10"/>
          <tpl fld="8" item="1"/>
          <tpl fld="9" item="2"/>
        </tpls>
      </n>
      <n v="2178924.77" in="0">
        <tpls c="3">
          <tpl fld="2" item="10"/>
          <tpl fld="8" item="5"/>
          <tpl fld="9" item="2"/>
        </tpls>
      </n>
      <m>
        <tpls c="5">
          <tpl fld="2" item="10"/>
          <tpl fld="8" item="3"/>
          <tpl hier="25" item="5"/>
          <tpl hier="61" item="3"/>
          <tpl fld="7" item="3"/>
        </tpls>
      </m>
      <m>
        <tpls c="5">
          <tpl fld="2" item="10"/>
          <tpl fld="8" item="4"/>
          <tpl hier="25" item="5"/>
          <tpl hier="61" item="3"/>
          <tpl fld="7" item="4"/>
        </tpls>
      </m>
      <m>
        <tpls c="5">
          <tpl fld="2" item="10"/>
          <tpl fld="8" item="4"/>
          <tpl hier="25" item="5"/>
          <tpl hier="61" item="3"/>
          <tpl fld="7" item="11"/>
        </tpls>
      </m>
      <m>
        <tpls c="5">
          <tpl fld="2" item="10"/>
          <tpl fld="8" item="3"/>
          <tpl hier="25" item="5"/>
          <tpl hier="61" item="3"/>
          <tpl fld="7" item="14"/>
        </tpls>
      </m>
      <m>
        <tpls c="5">
          <tpl fld="2" item="10"/>
          <tpl fld="8" item="4"/>
          <tpl hier="25" item="5"/>
          <tpl hier="61" item="3"/>
          <tpl fld="7" item="15"/>
        </tpls>
      </m>
      <m>
        <tpls c="5">
          <tpl fld="2" item="10"/>
          <tpl fld="8" item="3"/>
          <tpl hier="25" item="5"/>
          <tpl hier="61" item="3"/>
          <tpl fld="7" item="25"/>
        </tpls>
      </m>
      <m>
        <tpls c="5">
          <tpl fld="2" item="10"/>
          <tpl fld="8" item="4"/>
          <tpl hier="25" item="5"/>
          <tpl hier="61" item="3"/>
          <tpl fld="7" item="22"/>
        </tpls>
      </m>
      <m>
        <tpls c="5">
          <tpl fld="2" item="10"/>
          <tpl fld="8" item="2"/>
          <tpl hier="25" item="5"/>
          <tpl hier="61" item="3"/>
          <tpl fld="7" item="15"/>
        </tpls>
      </m>
      <m>
        <tpls c="5">
          <tpl fld="2" item="10"/>
          <tpl fld="8" item="3"/>
          <tpl hier="25" item="5"/>
          <tpl hier="61" item="3"/>
          <tpl fld="7" item="16"/>
        </tpls>
      </m>
      <m>
        <tpls c="5">
          <tpl fld="2" item="10"/>
          <tpl fld="8" item="2"/>
          <tpl hier="25" item="5"/>
          <tpl hier="61" item="3"/>
          <tpl fld="7" item="4"/>
        </tpls>
      </m>
      <m>
        <tpls c="5">
          <tpl fld="2" item="10"/>
          <tpl fld="8" item="3"/>
          <tpl hier="25" item="5"/>
          <tpl hier="61" item="3"/>
          <tpl fld="7" item="5"/>
        </tpls>
      </m>
      <m>
        <tpls c="5">
          <tpl fld="2" item="10"/>
          <tpl fld="8" item="2"/>
          <tpl hier="25" item="5"/>
          <tpl hier="61" item="3"/>
          <tpl fld="7" item="11"/>
        </tpls>
      </m>
      <m>
        <tpls c="5">
          <tpl fld="2" item="10"/>
          <tpl fld="8" item="2"/>
          <tpl hier="25" item="5"/>
          <tpl hier="61" item="3"/>
          <tpl fld="7" item="30"/>
        </tpls>
      </m>
      <m>
        <tpls c="5">
          <tpl fld="2" item="10"/>
          <tpl fld="8" item="2"/>
          <tpl hier="25" item="5"/>
          <tpl hier="61" item="3"/>
          <tpl fld="7" item="26"/>
        </tpls>
      </m>
      <m>
        <tpls c="5">
          <tpl fld="2" item="10"/>
          <tpl fld="8" item="2"/>
          <tpl hier="25" item="5"/>
          <tpl hier="61" item="3"/>
          <tpl fld="7" item="19"/>
        </tpls>
      </m>
      <m>
        <tpls c="5">
          <tpl fld="2" item="10"/>
          <tpl fld="8" item="3"/>
          <tpl hier="25" item="5"/>
          <tpl hier="61" item="3"/>
          <tpl fld="7" item="20"/>
        </tpls>
      </m>
      <m>
        <tpls c="5">
          <tpl fld="2" item="10"/>
          <tpl fld="8" item="2"/>
          <tpl hier="25" item="5"/>
          <tpl hier="61" item="3"/>
          <tpl fld="7" item="27"/>
        </tpls>
      </m>
      <m>
        <tpls c="5">
          <tpl fld="2" item="10"/>
          <tpl fld="8" item="2"/>
          <tpl hier="25" item="5"/>
          <tpl hier="61" item="3"/>
          <tpl fld="7" item="22"/>
        </tpls>
      </m>
      <m>
        <tpls c="5">
          <tpl fld="2" item="10"/>
          <tpl fld="8" item="3"/>
          <tpl hier="25" item="5"/>
          <tpl hier="61" item="3"/>
          <tpl fld="7" item="8"/>
        </tpls>
      </m>
      <m>
        <tpls c="5">
          <tpl fld="2" item="10"/>
          <tpl fld="8" item="3"/>
          <tpl hier="25" item="5"/>
          <tpl hier="61" item="3"/>
          <tpl fld="7" item="23"/>
        </tpls>
      </m>
      <m>
        <tpls c="5">
          <tpl fld="2" item="10"/>
          <tpl fld="8" item="2"/>
          <tpl hier="25" item="5"/>
          <tpl hier="61" item="3"/>
          <tpl fld="7" item="20"/>
        </tpls>
      </m>
      <m>
        <tpls c="5">
          <tpl fld="2" item="10"/>
          <tpl fld="8" item="4"/>
          <tpl hier="25" item="5"/>
          <tpl hier="61" item="3"/>
          <tpl fld="7" item="25"/>
        </tpls>
      </m>
      <m>
        <tpls c="5">
          <tpl fld="2" item="10"/>
          <tpl fld="8" item="4"/>
          <tpl hier="25" item="5"/>
          <tpl hier="61" item="3"/>
          <tpl fld="7" item="7"/>
        </tpls>
      </m>
      <m>
        <tpls c="5">
          <tpl fld="2" item="10"/>
          <tpl fld="8" item="2"/>
          <tpl hier="25" item="5"/>
          <tpl hier="61" item="3"/>
          <tpl fld="7" item="8"/>
        </tpls>
      </m>
      <m>
        <tpls c="5">
          <tpl fld="2" item="10"/>
          <tpl fld="8" item="4"/>
          <tpl hier="25" item="5"/>
          <tpl hier="61" item="3"/>
          <tpl fld="7" item="10"/>
        </tpls>
      </m>
      <m>
        <tpls c="5">
          <tpl fld="2" item="10"/>
          <tpl fld="8" item="4"/>
          <tpl hier="25" item="5"/>
          <tpl hier="61" item="3"/>
          <tpl fld="7" item="0"/>
        </tpls>
      </m>
      <m>
        <tpls c="5">
          <tpl fld="2" item="10"/>
          <tpl fld="8" item="4"/>
          <tpl hier="25" item="5"/>
          <tpl hier="61" item="3"/>
          <tpl fld="7" item="14"/>
        </tpls>
      </m>
      <m>
        <tpls c="5">
          <tpl fld="2" item="10"/>
          <tpl fld="8" item="2"/>
          <tpl hier="25" item="5"/>
          <tpl hier="61" item="3"/>
          <tpl fld="7" item="5"/>
        </tpls>
      </m>
      <m>
        <tpls c="5">
          <tpl fld="2" item="10"/>
          <tpl fld="8" item="4"/>
          <tpl hier="25" item="5"/>
          <tpl hier="61" item="3"/>
          <tpl fld="7" item="21"/>
        </tpls>
      </m>
      <m>
        <tpls c="5">
          <tpl fld="2" item="10"/>
          <tpl fld="8" item="2"/>
          <tpl hier="25" item="5"/>
          <tpl hier="61" item="3"/>
          <tpl fld="7" item="23"/>
        </tpls>
      </m>
      <m>
        <tpls c="5">
          <tpl fld="2" item="10"/>
          <tpl fld="8" item="2"/>
          <tpl hier="25" item="5"/>
          <tpl hier="61" item="3"/>
          <tpl fld="7" item="16"/>
        </tpls>
      </m>
      <m>
        <tpls c="5">
          <tpl fld="2" item="10"/>
          <tpl fld="8" item="4"/>
          <tpl hier="25" item="5"/>
          <tpl hier="61" item="3"/>
          <tpl fld="7" item="3"/>
        </tpls>
      </m>
      <m>
        <tpls c="5">
          <tpl fld="2" item="10"/>
          <tpl fld="8" item="4"/>
          <tpl hier="25" item="5"/>
          <tpl hier="61" item="3"/>
          <tpl fld="7" item="18"/>
        </tpls>
      </m>
      <m>
        <tpls c="5">
          <tpl fld="2" item="10"/>
          <tpl fld="8" item="4"/>
          <tpl hier="25" item="5"/>
          <tpl hier="61" item="3"/>
          <tpl fld="7" item="23"/>
        </tpls>
      </m>
      <m>
        <tpls c="5">
          <tpl fld="2" item="10"/>
          <tpl fld="8" item="4"/>
          <tpl hier="25" item="5"/>
          <tpl hier="61" item="3"/>
          <tpl fld="7" item="8"/>
        </tpls>
      </m>
      <m>
        <tpls c="5">
          <tpl fld="2" item="10"/>
          <tpl fld="8" item="3"/>
          <tpl hier="25" item="5"/>
          <tpl hier="61" item="3"/>
          <tpl fld="7" item="22"/>
        </tpls>
      </m>
      <m>
        <tpls c="5">
          <tpl fld="2" item="10"/>
          <tpl fld="8" item="3"/>
          <tpl hier="25" item="5"/>
          <tpl hier="61" item="3"/>
          <tpl fld="7" item="27"/>
        </tpls>
      </m>
      <m>
        <tpls c="5">
          <tpl fld="2" item="10"/>
          <tpl fld="8" item="2"/>
          <tpl hier="25" item="5"/>
          <tpl hier="61" item="3"/>
          <tpl fld="7" item="21"/>
        </tpls>
      </m>
      <m>
        <tpls c="5">
          <tpl fld="2" item="10"/>
          <tpl fld="8" item="2"/>
          <tpl hier="25" item="5"/>
          <tpl hier="61" item="3"/>
          <tpl fld="7" item="7"/>
        </tpls>
      </m>
      <m>
        <tpls c="5">
          <tpl fld="2" item="10"/>
          <tpl fld="8" item="4"/>
          <tpl hier="25" item="5"/>
          <tpl hier="61" item="3"/>
          <tpl fld="7" item="20"/>
        </tpls>
      </m>
      <m>
        <tpls c="5">
          <tpl fld="2" item="10"/>
          <tpl fld="8" item="4"/>
          <tpl hier="25" item="5"/>
          <tpl hier="61" item="3"/>
          <tpl fld="7" item="5"/>
        </tpls>
      </m>
      <m>
        <tpls c="5">
          <tpl fld="2" item="10"/>
          <tpl fld="8" item="3"/>
          <tpl hier="25" item="5"/>
          <tpl hier="61" item="3"/>
          <tpl fld="7" item="19"/>
        </tpls>
      </m>
      <m>
        <tpls c="5">
          <tpl fld="2" item="10"/>
          <tpl fld="8" item="3"/>
          <tpl hier="25" item="5"/>
          <tpl hier="61" item="3"/>
          <tpl fld="7" item="4"/>
        </tpls>
      </m>
      <m>
        <tpls c="5">
          <tpl fld="2" item="10"/>
          <tpl fld="8" item="2"/>
          <tpl hier="25" item="5"/>
          <tpl hier="61" item="3"/>
          <tpl fld="7" item="18"/>
        </tpls>
      </m>
      <m>
        <tpls c="5">
          <tpl fld="2" item="10"/>
          <tpl fld="8" item="2"/>
          <tpl hier="25" item="5"/>
          <tpl hier="61" item="3"/>
          <tpl fld="7" item="3"/>
        </tpls>
      </m>
      <m>
        <tpls c="5">
          <tpl fld="2" item="10"/>
          <tpl fld="8" item="4"/>
          <tpl hier="25" item="5"/>
          <tpl hier="61" item="3"/>
          <tpl fld="7" item="16"/>
        </tpls>
      </m>
      <m>
        <tpls c="5">
          <tpl fld="2" item="10"/>
          <tpl fld="8" item="3"/>
          <tpl hier="25" item="5"/>
          <tpl hier="61" item="3"/>
          <tpl fld="7" item="15"/>
        </tpls>
      </m>
      <m>
        <tpls c="5">
          <tpl fld="2" item="10"/>
          <tpl fld="8" item="3"/>
          <tpl hier="25" item="5"/>
          <tpl hier="61" item="3"/>
          <tpl fld="7" item="26"/>
        </tpls>
      </m>
      <m>
        <tpls c="5">
          <tpl fld="2" item="10"/>
          <tpl fld="8" item="2"/>
          <tpl hier="25" item="5"/>
          <tpl hier="61" item="3"/>
          <tpl fld="7" item="14"/>
        </tpls>
      </m>
      <m>
        <tpls c="5">
          <tpl fld="2" item="10"/>
          <tpl fld="8" item="2"/>
          <tpl hier="25" item="5"/>
          <tpl hier="61" item="3"/>
          <tpl fld="7" item="0"/>
        </tpls>
      </m>
      <m>
        <tpls c="5">
          <tpl fld="2" item="10"/>
          <tpl fld="8" item="3"/>
          <tpl hier="25" item="5"/>
          <tpl hier="61" item="3"/>
          <tpl fld="7" item="30"/>
        </tpls>
      </m>
      <m>
        <tpls c="5">
          <tpl fld="2" item="10"/>
          <tpl fld="8" item="3"/>
          <tpl hier="25" item="5"/>
          <tpl hier="61" item="3"/>
          <tpl fld="7" item="11"/>
        </tpls>
      </m>
      <m>
        <tpls c="5">
          <tpl fld="2" item="10"/>
          <tpl fld="8" item="2"/>
          <tpl hier="25" item="5"/>
          <tpl hier="61" item="3"/>
          <tpl fld="7" item="25"/>
        </tpls>
      </m>
      <m>
        <tpls c="5">
          <tpl fld="2" item="10"/>
          <tpl fld="8" item="2"/>
          <tpl hier="25" item="5"/>
          <tpl hier="61" item="3"/>
          <tpl fld="7" item="10"/>
        </tpls>
      </m>
      <m>
        <tpls c="5">
          <tpl fld="2" item="10"/>
          <tpl fld="8" item="5"/>
          <tpl hier="25" item="5"/>
          <tpl hier="61" item="3"/>
          <tpl fld="7" item="29"/>
        </tpls>
      </m>
      <m>
        <tpls c="5">
          <tpl fld="2" item="10"/>
          <tpl fld="8" item="5"/>
          <tpl hier="25" item="5"/>
          <tpl hier="61" item="3"/>
          <tpl fld="7" item="13"/>
        </tpls>
      </m>
      <m>
        <tpls c="5">
          <tpl fld="2" item="10"/>
          <tpl fld="8" item="5"/>
          <tpl hier="25" item="5"/>
          <tpl hier="61" item="3"/>
          <tpl fld="7" item="2"/>
        </tpls>
      </m>
      <m>
        <tpls c="5">
          <tpl fld="2" item="10"/>
          <tpl fld="8" item="5"/>
          <tpl hier="25" item="5"/>
          <tpl hier="61" item="3"/>
          <tpl fld="7" item="17"/>
        </tpls>
      </m>
      <m>
        <tpls c="5">
          <tpl fld="2" item="10"/>
          <tpl fld="8" item="5"/>
          <tpl hier="25" item="5"/>
          <tpl hier="61" item="3"/>
          <tpl fld="7" item="6"/>
        </tpls>
      </m>
      <m>
        <tpls c="5">
          <tpl fld="2" item="10"/>
          <tpl fld="8" item="5"/>
          <tpl hier="25" item="5"/>
          <tpl hier="61" item="3"/>
          <tpl fld="7" item="28"/>
        </tpls>
      </m>
      <m>
        <tpls c="5">
          <tpl fld="2" item="10"/>
          <tpl fld="8" item="5"/>
          <tpl hier="25" item="5"/>
          <tpl hier="61" item="3"/>
          <tpl fld="7" item="9"/>
        </tpls>
      </m>
      <m>
        <tpls c="5">
          <tpl fld="2" item="10"/>
          <tpl fld="8" item="5"/>
          <tpl hier="25" item="5"/>
          <tpl hier="61" item="3"/>
          <tpl fld="7" item="24"/>
        </tpls>
      </m>
      <m>
        <tpls c="5">
          <tpl fld="2" item="10"/>
          <tpl fld="8" item="5"/>
          <tpl hier="25" item="5"/>
          <tpl hier="61" item="3"/>
          <tpl fld="7" item="19"/>
        </tpls>
      </m>
      <m>
        <tpls c="5">
          <tpl fld="2" item="10"/>
          <tpl fld="8" item="5"/>
          <tpl hier="25" item="5"/>
          <tpl hier="61" item="3"/>
          <tpl fld="7" item="4"/>
        </tpls>
      </m>
      <m>
        <tpls c="5">
          <tpl fld="2" item="10"/>
          <tpl fld="8" item="5"/>
          <tpl hier="25" item="5"/>
          <tpl hier="61" item="3"/>
          <tpl fld="7" item="22"/>
        </tpls>
      </m>
      <m>
        <tpls c="5">
          <tpl fld="2" item="10"/>
          <tpl fld="8" item="5"/>
          <tpl hier="25" item="5"/>
          <tpl hier="61" item="3"/>
          <tpl fld="7" item="15"/>
        </tpls>
      </m>
      <m>
        <tpls c="5">
          <tpl fld="2" item="10"/>
          <tpl fld="8" item="5"/>
          <tpl hier="25" item="5"/>
          <tpl hier="61" item="3"/>
          <tpl fld="7" item="26"/>
        </tpls>
      </m>
      <m>
        <tpls c="5">
          <tpl fld="2" item="10"/>
          <tpl fld="8" item="5"/>
          <tpl hier="25" item="5"/>
          <tpl hier="61" item="3"/>
          <tpl fld="7" item="27"/>
        </tpls>
      </m>
      <m>
        <tpls c="5">
          <tpl fld="2" item="10"/>
          <tpl fld="8" item="5"/>
          <tpl hier="25" item="5"/>
          <tpl hier="61" item="3"/>
          <tpl fld="7" item="30"/>
        </tpls>
      </m>
      <m>
        <tpls c="5">
          <tpl fld="2" item="10"/>
          <tpl fld="8" item="5"/>
          <tpl hier="25" item="5"/>
          <tpl hier="61" item="3"/>
          <tpl fld="7" item="11"/>
        </tpls>
      </m>
      <m>
        <tpls c="5">
          <tpl fld="2" item="10"/>
          <tpl fld="8" item="5"/>
          <tpl hier="25" item="5"/>
          <tpl hier="61" item="3"/>
          <tpl fld="7" item="25"/>
        </tpls>
      </m>
      <m>
        <tpls c="5">
          <tpl fld="2" item="10"/>
          <tpl fld="8" item="5"/>
          <tpl hier="25" item="5"/>
          <tpl hier="61" item="3"/>
          <tpl fld="7" item="10"/>
        </tpls>
      </m>
      <m>
        <tpls c="5">
          <tpl fld="2" item="10"/>
          <tpl fld="8" item="5"/>
          <tpl hier="25" item="5"/>
          <tpl hier="61" item="3"/>
          <tpl fld="7" item="7"/>
        </tpls>
      </m>
      <m>
        <tpls c="5">
          <tpl fld="2" item="10"/>
          <tpl fld="8" item="5"/>
          <tpl hier="25" item="5"/>
          <tpl hier="61" item="3"/>
          <tpl fld="7" item="3"/>
        </tpls>
      </m>
      <m>
        <tpls c="5">
          <tpl fld="2" item="10"/>
          <tpl fld="8" item="5"/>
          <tpl hier="25" item="5"/>
          <tpl hier="61" item="3"/>
          <tpl fld="7" item="21"/>
        </tpls>
      </m>
      <m>
        <tpls c="5">
          <tpl fld="2" item="10"/>
          <tpl fld="8" item="5"/>
          <tpl hier="25" item="5"/>
          <tpl hier="61" item="3"/>
          <tpl fld="7" item="18"/>
        </tpls>
      </m>
      <m>
        <tpls c="5">
          <tpl fld="2" item="10"/>
          <tpl fld="8" item="5"/>
          <tpl hier="25" item="5"/>
          <tpl hier="61" item="3"/>
          <tpl fld="7" item="14"/>
        </tpls>
      </m>
      <m>
        <tpls c="5">
          <tpl fld="2" item="10"/>
          <tpl fld="8" item="5"/>
          <tpl hier="25" item="5"/>
          <tpl hier="61" item="3"/>
          <tpl fld="7" item="0"/>
        </tpls>
      </m>
      <m>
        <tpls c="5">
          <tpl fld="2" item="10"/>
          <tpl fld="8" item="5"/>
          <tpl hier="25" item="5"/>
          <tpl hier="61" item="3"/>
          <tpl fld="7" item="20"/>
        </tpls>
      </m>
      <m>
        <tpls c="5">
          <tpl fld="2" item="10"/>
          <tpl fld="8" item="5"/>
          <tpl hier="25" item="5"/>
          <tpl hier="61" item="3"/>
          <tpl fld="7" item="16"/>
        </tpls>
      </m>
      <m>
        <tpls c="5">
          <tpl fld="2" item="10"/>
          <tpl fld="8" item="5"/>
          <tpl hier="25" item="5"/>
          <tpl hier="61" item="3"/>
          <tpl fld="7" item="8"/>
        </tpls>
      </m>
      <m>
        <tpls c="5">
          <tpl fld="2" item="10"/>
          <tpl fld="8" item="1"/>
          <tpl hier="25" item="5"/>
          <tpl hier="61" item="3"/>
          <tpl fld="7" item="9"/>
        </tpls>
      </m>
      <m>
        <tpls c="5">
          <tpl fld="2" item="10"/>
          <tpl fld="8" item="1"/>
          <tpl hier="25" item="5"/>
          <tpl hier="61" item="3"/>
          <tpl fld="7" item="29"/>
        </tpls>
      </m>
      <m>
        <tpls c="5">
          <tpl fld="2" item="10"/>
          <tpl fld="8" item="1"/>
          <tpl hier="25" item="5"/>
          <tpl hier="61" item="3"/>
          <tpl fld="7" item="13"/>
        </tpls>
      </m>
      <m>
        <tpls c="5">
          <tpl fld="2" item="10"/>
          <tpl fld="8" item="1"/>
          <tpl hier="25" item="5"/>
          <tpl hier="61" item="3"/>
          <tpl fld="7" item="24"/>
        </tpls>
      </m>
      <m>
        <tpls c="5">
          <tpl fld="2" item="10"/>
          <tpl fld="8" item="1"/>
          <tpl hier="25" item="5"/>
          <tpl hier="61" item="3"/>
          <tpl fld="7" item="2"/>
        </tpls>
      </m>
      <m>
        <tpls c="5">
          <tpl fld="2" item="10"/>
          <tpl fld="8" item="1"/>
          <tpl hier="25" item="5"/>
          <tpl hier="61" item="3"/>
          <tpl fld="7" item="17"/>
        </tpls>
      </m>
      <m>
        <tpls c="5">
          <tpl fld="2" item="10"/>
          <tpl fld="8" item="1"/>
          <tpl hier="25" item="5"/>
          <tpl hier="61" item="3"/>
          <tpl fld="7" item="6"/>
        </tpls>
      </m>
      <m>
        <tpls c="5">
          <tpl fld="2" item="10"/>
          <tpl fld="8" item="1"/>
          <tpl hier="25" item="5"/>
          <tpl hier="61" item="3"/>
          <tpl fld="7" item="28"/>
        </tpls>
      </m>
      <m>
        <tpls c="5">
          <tpl fld="2" item="10"/>
          <tpl fld="8" item="1"/>
          <tpl hier="25" item="5"/>
          <tpl hier="61" item="3"/>
          <tpl fld="7" item="15"/>
        </tpls>
      </m>
      <m>
        <tpls c="5">
          <tpl fld="2" item="10"/>
          <tpl fld="8" item="1"/>
          <tpl hier="25" item="5"/>
          <tpl hier="61" item="3"/>
          <tpl fld="7" item="26"/>
        </tpls>
      </m>
      <m>
        <tpls c="5">
          <tpl fld="2" item="10"/>
          <tpl fld="8" item="1"/>
          <tpl hier="25" item="5"/>
          <tpl hier="61" item="3"/>
          <tpl fld="7" item="27"/>
        </tpls>
      </m>
      <m>
        <tpls c="5">
          <tpl fld="2" item="10"/>
          <tpl fld="8" item="1"/>
          <tpl hier="25" item="5"/>
          <tpl hier="61" item="3"/>
          <tpl fld="7" item="4"/>
        </tpls>
      </m>
      <m>
        <tpls c="5">
          <tpl fld="2" item="10"/>
          <tpl fld="8" item="1"/>
          <tpl hier="25" item="5"/>
          <tpl hier="61" item="3"/>
          <tpl fld="7" item="30"/>
        </tpls>
      </m>
      <m>
        <tpls c="5">
          <tpl fld="2" item="10"/>
          <tpl fld="8" item="1"/>
          <tpl hier="25" item="5"/>
          <tpl hier="61" item="3"/>
          <tpl fld="7" item="11"/>
        </tpls>
      </m>
      <m>
        <tpls c="5">
          <tpl fld="2" item="10"/>
          <tpl fld="8" item="1"/>
          <tpl hier="25" item="5"/>
          <tpl hier="61" item="3"/>
          <tpl fld="7" item="22"/>
        </tpls>
      </m>
      <m>
        <tpls c="5">
          <tpl fld="2" item="10"/>
          <tpl fld="8" item="1"/>
          <tpl hier="25" item="5"/>
          <tpl hier="61" item="3"/>
          <tpl fld="7" item="19"/>
        </tpls>
      </m>
      <m>
        <tpls c="5">
          <tpl fld="2" item="10"/>
          <tpl fld="8" item="1"/>
          <tpl hier="25" item="5"/>
          <tpl hier="61" item="3"/>
          <tpl fld="7" item="21"/>
        </tpls>
      </m>
      <m>
        <tpls c="5">
          <tpl fld="2" item="10"/>
          <tpl fld="8" item="1"/>
          <tpl hier="25" item="5"/>
          <tpl hier="61" item="3"/>
          <tpl fld="7" item="7"/>
        </tpls>
      </m>
      <m>
        <tpls c="5">
          <tpl fld="2" item="10"/>
          <tpl fld="8" item="1"/>
          <tpl hier="25" item="5"/>
          <tpl hier="61" item="3"/>
          <tpl fld="7" item="18"/>
        </tpls>
      </m>
      <m>
        <tpls c="5">
          <tpl fld="2" item="10"/>
          <tpl fld="8" item="1"/>
          <tpl hier="25" item="5"/>
          <tpl hier="61" item="3"/>
          <tpl fld="7" item="0"/>
        </tpls>
      </m>
      <m>
        <tpls c="5">
          <tpl fld="2" item="10"/>
          <tpl fld="8" item="1"/>
          <tpl hier="25" item="5"/>
          <tpl hier="61" item="3"/>
          <tpl fld="7" item="25"/>
        </tpls>
      </m>
      <m>
        <tpls c="5">
          <tpl fld="2" item="10"/>
          <tpl fld="8" item="1"/>
          <tpl hier="25" item="5"/>
          <tpl hier="61" item="3"/>
          <tpl fld="7" item="10"/>
        </tpls>
      </m>
      <m>
        <tpls c="5">
          <tpl fld="2" item="10"/>
          <tpl fld="8" item="1"/>
          <tpl hier="25" item="5"/>
          <tpl hier="61" item="3"/>
          <tpl fld="7" item="3"/>
        </tpls>
      </m>
      <m>
        <tpls c="5">
          <tpl fld="2" item="10"/>
          <tpl fld="8" item="1"/>
          <tpl hier="25" item="5"/>
          <tpl hier="61" item="3"/>
          <tpl fld="7" item="14"/>
        </tpls>
      </m>
      <m>
        <tpls c="5">
          <tpl fld="2" item="10"/>
          <tpl fld="8" item="1"/>
          <tpl hier="25" item="5"/>
          <tpl hier="61" item="3"/>
          <tpl fld="7" item="16"/>
        </tpls>
      </m>
      <m>
        <tpls c="5">
          <tpl fld="2" item="10"/>
          <tpl fld="8" item="1"/>
          <tpl hier="25" item="5"/>
          <tpl hier="61" item="3"/>
          <tpl fld="7" item="8"/>
        </tpls>
      </m>
      <m>
        <tpls c="5">
          <tpl fld="2" item="10"/>
          <tpl fld="8" item="1"/>
          <tpl hier="25" item="5"/>
          <tpl hier="61" item="3"/>
          <tpl fld="7" item="23"/>
        </tpls>
      </m>
      <m>
        <tpls c="5">
          <tpl fld="2" item="10"/>
          <tpl fld="8" item="3"/>
          <tpl hier="25" item="5"/>
          <tpl hier="61" item="3"/>
          <tpl fld="7" item="24"/>
        </tpls>
      </m>
      <m>
        <tpls c="5">
          <tpl fld="2" item="10"/>
          <tpl fld="8" item="4"/>
          <tpl hier="25" item="5"/>
          <tpl hier="61" item="3"/>
          <tpl fld="7" item="24"/>
        </tpls>
      </m>
      <m>
        <tpls c="5">
          <tpl fld="2" item="10"/>
          <tpl fld="8" item="2"/>
          <tpl hier="25" item="5"/>
          <tpl hier="61" item="3"/>
          <tpl fld="7" item="24"/>
        </tpls>
      </m>
      <m>
        <tpls c="5">
          <tpl fld="2" item="10"/>
          <tpl fld="8" item="3"/>
          <tpl hier="25" item="5"/>
          <tpl hier="61" item="3"/>
          <tpl fld="7" item="28"/>
        </tpls>
      </m>
      <m>
        <tpls c="5">
          <tpl fld="2" item="10"/>
          <tpl fld="8" item="4"/>
          <tpl hier="25" item="5"/>
          <tpl hier="61" item="3"/>
          <tpl fld="7" item="28"/>
        </tpls>
      </m>
      <m>
        <tpls c="5">
          <tpl fld="2" item="10"/>
          <tpl fld="8" item="3"/>
          <tpl hier="25" item="5"/>
          <tpl hier="61" item="3"/>
          <tpl fld="7" item="17"/>
        </tpls>
      </m>
      <m>
        <tpls c="5">
          <tpl fld="2" item="10"/>
          <tpl fld="8" item="4"/>
          <tpl hier="25" item="5"/>
          <tpl hier="61" item="3"/>
          <tpl fld="7" item="17"/>
        </tpls>
      </m>
      <m>
        <tpls c="5">
          <tpl fld="2" item="10"/>
          <tpl fld="8" item="2"/>
          <tpl hier="25" item="5"/>
          <tpl hier="61" item="3"/>
          <tpl fld="7" item="17"/>
        </tpls>
      </m>
      <m>
        <tpls c="5">
          <tpl fld="2" item="10"/>
          <tpl fld="8" item="3"/>
          <tpl hier="25" item="5"/>
          <tpl hier="61" item="3"/>
          <tpl fld="7" item="13"/>
        </tpls>
      </m>
      <m>
        <tpls c="5">
          <tpl fld="2" item="10"/>
          <tpl fld="8" item="4"/>
          <tpl hier="25" item="5"/>
          <tpl hier="61" item="3"/>
          <tpl fld="7" item="13"/>
        </tpls>
      </m>
      <m>
        <tpls c="5">
          <tpl fld="2" item="10"/>
          <tpl fld="8" item="2"/>
          <tpl hier="25" item="5"/>
          <tpl hier="61" item="3"/>
          <tpl fld="7" item="13"/>
        </tpls>
      </m>
      <m>
        <tpls c="5">
          <tpl fld="2" item="10"/>
          <tpl fld="8" item="3"/>
          <tpl hier="25" item="5"/>
          <tpl hier="61" item="3"/>
          <tpl fld="7" item="9"/>
        </tpls>
      </m>
      <m>
        <tpls c="5">
          <tpl fld="2" item="10"/>
          <tpl fld="8" item="4"/>
          <tpl hier="25" item="5"/>
          <tpl hier="61" item="3"/>
          <tpl fld="7" item="9"/>
        </tpls>
      </m>
      <m>
        <tpls c="5">
          <tpl fld="2" item="10"/>
          <tpl fld="8" item="3"/>
          <tpl hier="25" item="5"/>
          <tpl hier="61" item="3"/>
          <tpl fld="7" item="6"/>
        </tpls>
      </m>
      <m>
        <tpls c="5">
          <tpl fld="2" item="10"/>
          <tpl fld="8" item="4"/>
          <tpl hier="25" item="5"/>
          <tpl hier="61" item="3"/>
          <tpl fld="7" item="6"/>
        </tpls>
      </m>
      <m>
        <tpls c="5">
          <tpl fld="2" item="10"/>
          <tpl fld="8" item="2"/>
          <tpl hier="25" item="5"/>
          <tpl hier="61" item="3"/>
          <tpl fld="7" item="6"/>
        </tpls>
      </m>
      <m>
        <tpls c="5">
          <tpl fld="2" item="10"/>
          <tpl fld="8" item="3"/>
          <tpl hier="25" item="5"/>
          <tpl hier="61" item="3"/>
          <tpl fld="7" item="2"/>
        </tpls>
      </m>
      <m>
        <tpls c="5">
          <tpl fld="2" item="10"/>
          <tpl fld="8" item="4"/>
          <tpl hier="25" item="5"/>
          <tpl hier="61" item="3"/>
          <tpl fld="7" item="2"/>
        </tpls>
      </m>
      <m>
        <tpls c="5">
          <tpl fld="2" item="10"/>
          <tpl fld="8" item="3"/>
          <tpl hier="25" item="5"/>
          <tpl hier="61" item="3"/>
          <tpl fld="7" item="29"/>
        </tpls>
      </m>
      <m>
        <tpls c="5">
          <tpl fld="2" item="10"/>
          <tpl fld="8" item="4"/>
          <tpl hier="25" item="5"/>
          <tpl hier="61" item="3"/>
          <tpl fld="7" item="29"/>
        </tpls>
      </m>
      <m>
        <tpls c="5">
          <tpl fld="2" item="10"/>
          <tpl fld="8" item="5"/>
          <tpl hier="25" item="5"/>
          <tpl hier="61" item="3"/>
          <tpl fld="7" item="23"/>
        </tpls>
      </m>
      <m>
        <tpls c="5">
          <tpl fld="2" item="10"/>
          <tpl fld="8" item="4"/>
          <tpl hier="25" item="5"/>
          <tpl hier="61" item="3"/>
          <tpl fld="7" item="19"/>
        </tpls>
      </m>
      <m>
        <tpls c="5">
          <tpl fld="2" item="10"/>
          <tpl fld="8" item="3"/>
          <tpl hier="25" item="5"/>
          <tpl hier="61" item="3"/>
          <tpl fld="7" item="18"/>
        </tpls>
      </m>
      <m>
        <tpls c="5">
          <tpl fld="2" item="10"/>
          <tpl fld="8" item="2"/>
          <tpl hier="25" item="5"/>
          <tpl hier="61" item="3"/>
          <tpl fld="7" item="28"/>
        </tpls>
      </m>
      <m>
        <tpls c="5">
          <tpl fld="2" item="10"/>
          <tpl fld="8" item="1"/>
          <tpl hier="25" item="5"/>
          <tpl hier="61" item="3"/>
          <tpl fld="7" item="20"/>
        </tpls>
      </m>
      <m>
        <tpls c="5">
          <tpl fld="2" item="10"/>
          <tpl fld="8" item="4"/>
          <tpl hier="25" item="5"/>
          <tpl hier="61" item="3"/>
          <tpl fld="7" item="27"/>
        </tpls>
      </m>
      <m>
        <tpls c="5">
          <tpl fld="2" item="10"/>
          <tpl fld="8" item="3"/>
          <tpl hier="25" item="5"/>
          <tpl hier="61" item="3"/>
          <tpl fld="7" item="10"/>
        </tpls>
      </m>
      <m>
        <tpls c="5">
          <tpl fld="2" item="10"/>
          <tpl fld="8" item="2"/>
          <tpl hier="25" item="5"/>
          <tpl hier="61" item="3"/>
          <tpl fld="7" item="9"/>
        </tpls>
      </m>
      <m>
        <tpls c="5">
          <tpl fld="2" item="10"/>
          <tpl fld="8" item="3"/>
          <tpl hier="25" item="5"/>
          <tpl hier="61" item="3"/>
          <tpl fld="7" item="21"/>
        </tpls>
      </m>
      <m>
        <tpls c="5">
          <tpl fld="2" item="10"/>
          <tpl fld="8" item="2"/>
          <tpl hier="25" item="5"/>
          <tpl hier="61" item="3"/>
          <tpl fld="7" item="29"/>
        </tpls>
      </m>
      <m>
        <tpls c="5">
          <tpl fld="2" item="10"/>
          <tpl fld="8" item="5"/>
          <tpl hier="25" item="5"/>
          <tpl hier="61" item="3"/>
          <tpl fld="7" item="5"/>
        </tpls>
      </m>
      <m>
        <tpls c="5">
          <tpl fld="2" item="10"/>
          <tpl fld="8" item="4"/>
          <tpl hier="25" item="5"/>
          <tpl hier="61" item="3"/>
          <tpl fld="7" item="26"/>
        </tpls>
      </m>
      <m>
        <tpls c="5">
          <tpl fld="2" item="10"/>
          <tpl fld="8" item="3"/>
          <tpl hier="25" item="5"/>
          <tpl hier="61" item="3"/>
          <tpl fld="7" item="7"/>
        </tpls>
      </m>
      <m>
        <tpls c="5">
          <tpl fld="2" item="10"/>
          <tpl fld="8" item="2"/>
          <tpl hier="25" item="5"/>
          <tpl hier="61" item="3"/>
          <tpl fld="7" item="2"/>
        </tpls>
      </m>
      <m>
        <tpls c="5">
          <tpl fld="2" item="10"/>
          <tpl fld="8" item="1"/>
          <tpl hier="25" item="5"/>
          <tpl hier="61" item="3"/>
          <tpl fld="7" item="5"/>
        </tpls>
      </m>
      <m>
        <tpls c="5">
          <tpl fld="2" item="10"/>
          <tpl fld="8" item="4"/>
          <tpl hier="25" item="5"/>
          <tpl hier="61" item="3"/>
          <tpl fld="7" item="30"/>
        </tpls>
      </m>
      <m>
        <tpls c="5">
          <tpl fld="2" item="10"/>
          <tpl fld="8" item="3"/>
          <tpl hier="25" item="5"/>
          <tpl hier="61" item="3"/>
          <tpl fld="7" item="0"/>
        </tpls>
      </m>
      <n v="5938.11" in="0">
        <tpls c="5">
          <tpl fld="2" item="10"/>
          <tpl fld="8" item="0"/>
          <tpl hier="25" item="5"/>
          <tpl hier="61" item="3"/>
          <tpl fld="7" item="30"/>
        </tpls>
      </n>
      <n v="35406.14" in="0">
        <tpls c="5">
          <tpl fld="2" item="10"/>
          <tpl fld="8" item="0"/>
          <tpl hier="25" item="5"/>
          <tpl hier="61" item="3"/>
          <tpl fld="7" item="26"/>
        </tpls>
      </n>
      <n v="25249.3" in="0">
        <tpls c="5">
          <tpl fld="2" item="10"/>
          <tpl fld="8" item="0"/>
          <tpl hier="25" item="5"/>
          <tpl hier="61" item="3"/>
          <tpl fld="7" item="27"/>
        </tpls>
      </n>
      <n v="41264.879999999997" in="0">
        <tpls c="5">
          <tpl fld="2" item="10"/>
          <tpl fld="8" item="0"/>
          <tpl hier="25" item="5"/>
          <tpl hier="61" item="3"/>
          <tpl fld="7" item="19"/>
        </tpls>
      </n>
      <n v="37533.57" in="0">
        <tpls c="5">
          <tpl fld="2" item="10"/>
          <tpl fld="8" item="0"/>
          <tpl hier="25" item="5"/>
          <tpl hier="61" item="3"/>
          <tpl fld="7" item="12"/>
        </tpls>
      </n>
      <n v="39819.47" in="0">
        <tpls c="5">
          <tpl fld="2" item="10"/>
          <tpl fld="8" item="0"/>
          <tpl hier="25" item="5"/>
          <tpl hier="61" item="3"/>
          <tpl fld="7" item="8"/>
        </tpls>
      </n>
      <n v="36775.19" in="0">
        <tpls c="5">
          <tpl fld="2" item="10"/>
          <tpl fld="8" item="0"/>
          <tpl hier="25" item="5"/>
          <tpl hier="61" item="3"/>
          <tpl fld="7" item="1"/>
        </tpls>
      </n>
      <n v="45131.91" in="0">
        <tpls c="5">
          <tpl fld="2" item="10"/>
          <tpl fld="8" item="0"/>
          <tpl hier="25" item="5"/>
          <tpl hier="61" item="3"/>
          <tpl fld="7" item="16"/>
        </tpls>
      </n>
      <n v="35769.1" in="0">
        <tpls c="5">
          <tpl fld="2" item="10"/>
          <tpl fld="8" item="0"/>
          <tpl hier="25" item="5"/>
          <tpl hier="61" item="3"/>
          <tpl fld="7" item="23"/>
        </tpls>
      </n>
      <n v="38053.94" in="0">
        <tpls c="5">
          <tpl fld="2" item="10"/>
          <tpl fld="8" item="0"/>
          <tpl hier="25" item="5"/>
          <tpl hier="61" item="3"/>
          <tpl fld="7" item="5"/>
        </tpls>
      </n>
      <n v="33205.24" in="0">
        <tpls c="5">
          <tpl fld="2" item="10"/>
          <tpl fld="8" item="0"/>
          <tpl hier="25" item="5"/>
          <tpl hier="61" item="3"/>
          <tpl fld="7" item="20"/>
        </tpls>
      </n>
      <n v="32604.92" in="0">
        <tpls c="5">
          <tpl fld="2" item="10"/>
          <tpl fld="8" item="0"/>
          <tpl hier="25" item="5"/>
          <tpl hier="61" item="3"/>
          <tpl fld="7" item="14"/>
        </tpls>
      </n>
      <n v="41408.199999999997" in="0">
        <tpls c="5">
          <tpl fld="2" item="10"/>
          <tpl fld="8" item="0"/>
          <tpl hier="25" item="5"/>
          <tpl hier="61" item="3"/>
          <tpl fld="7" item="0"/>
        </tpls>
      </n>
      <n v="42856.12" in="0">
        <tpls c="5">
          <tpl fld="2" item="10"/>
          <tpl fld="8" item="0"/>
          <tpl hier="25" item="5"/>
          <tpl hier="61" item="3"/>
          <tpl fld="7" item="25"/>
        </tpls>
      </n>
      <n v="39120.400000000001" in="0">
        <tpls c="5">
          <tpl fld="2" item="10"/>
          <tpl fld="8" item="0"/>
          <tpl hier="25" item="5"/>
          <tpl hier="61" item="3"/>
          <tpl fld="7" item="10"/>
        </tpls>
      </n>
      <n v="45412.69" in="0">
        <tpls c="5">
          <tpl fld="2" item="10"/>
          <tpl fld="8" item="0"/>
          <tpl hier="25" item="5"/>
          <tpl hier="61" item="3"/>
          <tpl fld="7" item="7"/>
        </tpls>
      </n>
      <n v="34544.769999999997" in="0">
        <tpls c="5">
          <tpl fld="2" item="10"/>
          <tpl fld="8" item="0"/>
          <tpl hier="25" item="5"/>
          <tpl hier="61" item="3"/>
          <tpl fld="7" item="3"/>
        </tpls>
      </n>
      <n v="34102.559999999998" in="0">
        <tpls c="5">
          <tpl fld="2" item="10"/>
          <tpl fld="8" item="0"/>
          <tpl hier="25" item="5"/>
          <tpl hier="61" item="3"/>
          <tpl fld="7" item="21"/>
        </tpls>
      </n>
      <n v="42002.78" in="0">
        <tpls c="5">
          <tpl fld="2" item="10"/>
          <tpl fld="8" item="0"/>
          <tpl hier="25" item="5"/>
          <tpl hier="61" item="3"/>
          <tpl fld="7" item="18"/>
        </tpls>
      </n>
      <n v="28976.78" in="0">
        <tpls c="5">
          <tpl fld="2" item="10"/>
          <tpl fld="8" item="0"/>
          <tpl hier="25" item="5"/>
          <tpl hier="61" item="3"/>
          <tpl fld="7" item="28"/>
        </tpls>
      </n>
      <n v="45863.11" in="0">
        <tpls c="5">
          <tpl fld="2" item="10"/>
          <tpl fld="8" item="0"/>
          <tpl hier="25" item="5"/>
          <tpl hier="61" item="3"/>
          <tpl fld="7" item="6"/>
        </tpls>
      </n>
      <n v="37442.449999999997" in="0">
        <tpls c="5">
          <tpl fld="2" item="10"/>
          <tpl fld="8" item="0"/>
          <tpl hier="25" item="5"/>
          <tpl hier="61" item="3"/>
          <tpl fld="7" item="17"/>
        </tpls>
      </n>
      <n v="34769.21" in="0">
        <tpls c="5">
          <tpl fld="2" item="10"/>
          <tpl fld="8" item="0"/>
          <tpl hier="25" item="5"/>
          <tpl hier="61" item="3"/>
          <tpl fld="7" item="29"/>
        </tpls>
      </n>
      <n v="36545.879999999997" in="0">
        <tpls c="5">
          <tpl fld="2" item="10"/>
          <tpl fld="8" item="0"/>
          <tpl hier="25" item="5"/>
          <tpl hier="61" item="3"/>
          <tpl fld="7" item="24"/>
        </tpls>
      </n>
      <n v="41752.03" in="0">
        <tpls c="5">
          <tpl fld="2" item="10"/>
          <tpl fld="8" item="0"/>
          <tpl hier="25" item="5"/>
          <tpl hier="61" item="3"/>
          <tpl fld="7" item="9"/>
        </tpls>
      </n>
      <n v="35216.76" in="0">
        <tpls c="5">
          <tpl fld="2" item="10"/>
          <tpl fld="8" item="0"/>
          <tpl hier="25" item="5"/>
          <tpl hier="61" item="3"/>
          <tpl fld="7" item="2"/>
        </tpls>
      </n>
      <n v="37625.040000000001" in="0">
        <tpls c="5">
          <tpl fld="2" item="10"/>
          <tpl fld="8" item="0"/>
          <tpl hier="25" item="5"/>
          <tpl hier="61" item="3"/>
          <tpl fld="7" item="13"/>
        </tpls>
      </n>
      <n v="32762.400000000001" in="0">
        <tpls c="5">
          <tpl fld="2" item="10"/>
          <tpl fld="8" item="0"/>
          <tpl hier="25" item="5"/>
          <tpl hier="61" item="3"/>
          <tpl fld="7" item="15"/>
        </tpls>
      </n>
      <n v="37190.25" in="0">
        <tpls c="5">
          <tpl fld="2" item="10"/>
          <tpl fld="8" item="0"/>
          <tpl hier="25" item="5"/>
          <tpl hier="61" item="3"/>
          <tpl fld="7" item="11"/>
        </tpls>
      </n>
      <n v="33645.370000000003" in="0">
        <tpls c="5">
          <tpl fld="2" item="10"/>
          <tpl fld="8" item="0"/>
          <tpl hier="25" item="5"/>
          <tpl hier="61" item="3"/>
          <tpl fld="7" item="4"/>
        </tpls>
      </n>
      <n v="50604.639999999999" in="0">
        <tpls c="5">
          <tpl fld="2" item="10"/>
          <tpl fld="8" item="0"/>
          <tpl hier="25" item="5"/>
          <tpl hier="61" item="3"/>
          <tpl fld="7" item="22"/>
        </tpls>
      </n>
      <m>
        <tpls c="5">
          <tpl fld="2" item="10"/>
          <tpl fld="8" item="5"/>
          <tpl hier="25" item="5"/>
          <tpl hier="61" item="3"/>
          <tpl fld="7" item="12"/>
        </tpls>
      </m>
      <m>
        <tpls c="5">
          <tpl fld="2" item="10"/>
          <tpl fld="8" item="1"/>
          <tpl hier="25" item="5"/>
          <tpl hier="61" item="3"/>
          <tpl fld="7" item="12"/>
        </tpls>
      </m>
      <m>
        <tpls c="5">
          <tpl fld="2" item="10"/>
          <tpl fld="8" item="4"/>
          <tpl hier="25" item="5"/>
          <tpl hier="61" item="3"/>
          <tpl fld="7" item="12"/>
        </tpls>
      </m>
      <m>
        <tpls c="5">
          <tpl fld="2" item="10"/>
          <tpl fld="8" item="2"/>
          <tpl hier="25" item="5"/>
          <tpl hier="61" item="3"/>
          <tpl fld="7" item="12"/>
        </tpls>
      </m>
      <m>
        <tpls c="5">
          <tpl fld="2" item="10"/>
          <tpl fld="8" item="3"/>
          <tpl hier="25" item="5"/>
          <tpl hier="61" item="3"/>
          <tpl fld="7" item="12"/>
        </tpls>
      </m>
      <m>
        <tpls c="5">
          <tpl fld="2" item="10"/>
          <tpl fld="8" item="1"/>
          <tpl hier="25" item="5"/>
          <tpl hier="61" item="3"/>
          <tpl fld="7" item="1"/>
        </tpls>
      </m>
      <m>
        <tpls c="5">
          <tpl fld="2" item="10"/>
          <tpl fld="8" item="5"/>
          <tpl hier="25" item="5"/>
          <tpl hier="61" item="3"/>
          <tpl fld="7" item="1"/>
        </tpls>
      </m>
      <m>
        <tpls c="5">
          <tpl fld="2" item="10"/>
          <tpl fld="8" item="4"/>
          <tpl hier="25" item="5"/>
          <tpl hier="61" item="3"/>
          <tpl fld="7" item="1"/>
        </tpls>
      </m>
      <m>
        <tpls c="5">
          <tpl fld="2" item="10"/>
          <tpl fld="8" item="2"/>
          <tpl hier="25" item="5"/>
          <tpl hier="61" item="3"/>
          <tpl fld="7" item="1"/>
        </tpls>
      </m>
      <m>
        <tpls c="5">
          <tpl fld="2" item="10"/>
          <tpl fld="8" item="3"/>
          <tpl hier="25" item="5"/>
          <tpl hier="61" item="3"/>
          <tpl fld="7" item="1"/>
        </tpls>
      </m>
      <n v="41585.660000000003" in="0">
        <tpls c="5">
          <tpl fld="2" item="10"/>
          <tpl fld="8" item="3"/>
          <tpl hier="25" item="6"/>
          <tpl hier="61" item="3"/>
          <tpl fld="7" item="3"/>
        </tpls>
      </n>
      <n v="37446.04" in="0">
        <tpls c="5">
          <tpl fld="2" item="10"/>
          <tpl fld="8" item="4"/>
          <tpl hier="25" item="6"/>
          <tpl hier="61" item="3"/>
          <tpl fld="7" item="4"/>
        </tpls>
      </n>
      <n v="44017.599999999999" in="0">
        <tpls c="5">
          <tpl fld="2" item="10"/>
          <tpl fld="8" item="4"/>
          <tpl hier="25" item="6"/>
          <tpl hier="61" item="3"/>
          <tpl fld="7" item="11"/>
        </tpls>
      </n>
      <n v="34089.32" in="0">
        <tpls c="5">
          <tpl fld="2" item="10"/>
          <tpl fld="8" item="3"/>
          <tpl hier="25" item="6"/>
          <tpl hier="61" item="3"/>
          <tpl fld="7" item="14"/>
        </tpls>
      </n>
      <n v="38413.54" in="0">
        <tpls c="5">
          <tpl fld="2" item="10"/>
          <tpl fld="8" item="4"/>
          <tpl hier="25" item="6"/>
          <tpl hier="61" item="3"/>
          <tpl fld="7" item="15"/>
        </tpls>
      </n>
      <n v="43118.38" in="0">
        <tpls c="5">
          <tpl fld="2" item="10"/>
          <tpl fld="8" item="3"/>
          <tpl hier="25" item="6"/>
          <tpl hier="61" item="3"/>
          <tpl fld="7" item="25"/>
        </tpls>
      </n>
      <n v="42776.71" in="0">
        <tpls c="5">
          <tpl fld="2" item="10"/>
          <tpl fld="8" item="4"/>
          <tpl hier="25" item="6"/>
          <tpl hier="61" item="3"/>
          <tpl fld="7" item="22"/>
        </tpls>
      </n>
      <m>
        <tpls c="5">
          <tpl fld="2" item="10"/>
          <tpl fld="8" item="2"/>
          <tpl hier="25" item="6"/>
          <tpl hier="61" item="3"/>
          <tpl fld="7" item="15"/>
        </tpls>
      </m>
      <n v="45309.25" in="0">
        <tpls c="5">
          <tpl fld="2" item="10"/>
          <tpl fld="8" item="3"/>
          <tpl hier="25" item="6"/>
          <tpl hier="61" item="3"/>
          <tpl fld="7" item="16"/>
        </tpls>
      </n>
      <m>
        <tpls c="5">
          <tpl fld="2" item="10"/>
          <tpl fld="8" item="2"/>
          <tpl hier="25" item="6"/>
          <tpl hier="61" item="3"/>
          <tpl fld="7" item="4"/>
        </tpls>
      </m>
      <n v="40323.01" in="0">
        <tpls c="5">
          <tpl fld="2" item="10"/>
          <tpl fld="8" item="3"/>
          <tpl hier="25" item="6"/>
          <tpl hier="61" item="3"/>
          <tpl fld="7" item="5"/>
        </tpls>
      </n>
      <m>
        <tpls c="5">
          <tpl fld="2" item="10"/>
          <tpl fld="8" item="2"/>
          <tpl hier="25" item="6"/>
          <tpl hier="61" item="3"/>
          <tpl fld="7" item="11"/>
        </tpls>
      </m>
      <m>
        <tpls c="5">
          <tpl fld="2" item="10"/>
          <tpl fld="8" item="2"/>
          <tpl hier="25" item="6"/>
          <tpl hier="61" item="3"/>
          <tpl fld="7" item="30"/>
        </tpls>
      </m>
      <m>
        <tpls c="5">
          <tpl fld="2" item="10"/>
          <tpl fld="8" item="2"/>
          <tpl hier="25" item="6"/>
          <tpl hier="61" item="3"/>
          <tpl fld="7" item="26"/>
        </tpls>
      </m>
      <m>
        <tpls c="5">
          <tpl fld="2" item="10"/>
          <tpl fld="8" item="2"/>
          <tpl hier="25" item="6"/>
          <tpl hier="61" item="3"/>
          <tpl fld="7" item="19"/>
        </tpls>
      </m>
      <n v="34740.9" in="0">
        <tpls c="5">
          <tpl fld="2" item="10"/>
          <tpl fld="8" item="3"/>
          <tpl hier="25" item="6"/>
          <tpl hier="61" item="3"/>
          <tpl fld="7" item="20"/>
        </tpls>
      </n>
      <m>
        <tpls c="5">
          <tpl fld="2" item="10"/>
          <tpl fld="8" item="2"/>
          <tpl hier="25" item="6"/>
          <tpl hier="61" item="3"/>
          <tpl fld="7" item="27"/>
        </tpls>
      </m>
      <m>
        <tpls c="5">
          <tpl fld="2" item="10"/>
          <tpl fld="8" item="2"/>
          <tpl hier="25" item="6"/>
          <tpl hier="61" item="3"/>
          <tpl fld="7" item="22"/>
        </tpls>
      </m>
      <n v="49032.3" in="0">
        <tpls c="5">
          <tpl fld="2" item="10"/>
          <tpl fld="8" item="3"/>
          <tpl hier="25" item="6"/>
          <tpl hier="61" item="3"/>
          <tpl fld="7" item="8"/>
        </tpls>
      </n>
      <n v="39374.410000000003" in="0">
        <tpls c="5">
          <tpl fld="2" item="10"/>
          <tpl fld="8" item="3"/>
          <tpl hier="25" item="6"/>
          <tpl hier="61" item="3"/>
          <tpl fld="7" item="23"/>
        </tpls>
      </n>
      <m>
        <tpls c="5">
          <tpl fld="2" item="10"/>
          <tpl fld="8" item="2"/>
          <tpl hier="25" item="6"/>
          <tpl hier="61" item="3"/>
          <tpl fld="7" item="20"/>
        </tpls>
      </m>
      <n v="39894.06" in="0">
        <tpls c="5">
          <tpl fld="2" item="10"/>
          <tpl fld="8" item="4"/>
          <tpl hier="25" item="6"/>
          <tpl hier="61" item="3"/>
          <tpl fld="7" item="25"/>
        </tpls>
      </n>
      <n v="38674.660000000003" in="0">
        <tpls c="5">
          <tpl fld="2" item="10"/>
          <tpl fld="8" item="4"/>
          <tpl hier="25" item="6"/>
          <tpl hier="61" item="3"/>
          <tpl fld="7" item="7"/>
        </tpls>
      </n>
      <m>
        <tpls c="5">
          <tpl fld="2" item="10"/>
          <tpl fld="8" item="2"/>
          <tpl hier="25" item="6"/>
          <tpl hier="61" item="3"/>
          <tpl fld="7" item="8"/>
        </tpls>
      </m>
      <n v="36773.660000000003" in="0">
        <tpls c="5">
          <tpl fld="2" item="10"/>
          <tpl fld="8" item="4"/>
          <tpl hier="25" item="6"/>
          <tpl hier="61" item="3"/>
          <tpl fld="7" item="10"/>
        </tpls>
      </n>
      <n v="41606.370000000003" in="0">
        <tpls c="5">
          <tpl fld="2" item="10"/>
          <tpl fld="8" item="4"/>
          <tpl hier="25" item="6"/>
          <tpl hier="61" item="3"/>
          <tpl fld="7" item="0"/>
        </tpls>
      </n>
      <n v="31740.26" in="0">
        <tpls c="5">
          <tpl fld="2" item="10"/>
          <tpl fld="8" item="4"/>
          <tpl hier="25" item="6"/>
          <tpl hier="61" item="3"/>
          <tpl fld="7" item="14"/>
        </tpls>
      </n>
      <m>
        <tpls c="5">
          <tpl fld="2" item="10"/>
          <tpl fld="8" item="2"/>
          <tpl hier="25" item="6"/>
          <tpl hier="61" item="3"/>
          <tpl fld="7" item="5"/>
        </tpls>
      </m>
      <n v="38263.49" in="0">
        <tpls c="5">
          <tpl fld="2" item="10"/>
          <tpl fld="8" item="4"/>
          <tpl hier="25" item="6"/>
          <tpl hier="61" item="3"/>
          <tpl fld="7" item="21"/>
        </tpls>
      </n>
      <m>
        <tpls c="5">
          <tpl fld="2" item="10"/>
          <tpl fld="8" item="2"/>
          <tpl hier="25" item="6"/>
          <tpl hier="61" item="3"/>
          <tpl fld="7" item="23"/>
        </tpls>
      </m>
      <m>
        <tpls c="5">
          <tpl fld="2" item="10"/>
          <tpl fld="8" item="2"/>
          <tpl hier="25" item="6"/>
          <tpl hier="61" item="3"/>
          <tpl fld="7" item="16"/>
        </tpls>
      </m>
      <n v="36924.400000000001" in="0">
        <tpls c="5">
          <tpl fld="2" item="10"/>
          <tpl fld="8" item="4"/>
          <tpl hier="25" item="6"/>
          <tpl hier="61" item="3"/>
          <tpl fld="7" item="3"/>
        </tpls>
      </n>
      <n v="42603.3" in="0">
        <tpls c="5">
          <tpl fld="2" item="10"/>
          <tpl fld="8" item="4"/>
          <tpl hier="25" item="6"/>
          <tpl hier="61" item="3"/>
          <tpl fld="7" item="18"/>
        </tpls>
      </n>
      <n v="35712.550000000003" in="0">
        <tpls c="5">
          <tpl fld="2" item="10"/>
          <tpl fld="8" item="4"/>
          <tpl hier="25" item="6"/>
          <tpl hier="61" item="3"/>
          <tpl fld="7" item="23"/>
        </tpls>
      </n>
      <n v="47113.52" in="0">
        <tpls c="5">
          <tpl fld="2" item="10"/>
          <tpl fld="8" item="4"/>
          <tpl hier="25" item="6"/>
          <tpl hier="61" item="3"/>
          <tpl fld="7" item="8"/>
        </tpls>
      </n>
      <n v="48192.65" in="0">
        <tpls c="5">
          <tpl fld="2" item="10"/>
          <tpl fld="8" item="3"/>
          <tpl hier="25" item="6"/>
          <tpl hier="61" item="3"/>
          <tpl fld="7" item="22"/>
        </tpls>
      </n>
      <n v="38335.74" in="0">
        <tpls c="5">
          <tpl fld="2" item="10"/>
          <tpl fld="8" item="3"/>
          <tpl hier="25" item="6"/>
          <tpl hier="61" item="3"/>
          <tpl fld="7" item="27"/>
        </tpls>
      </n>
      <m>
        <tpls c="5">
          <tpl fld="2" item="10"/>
          <tpl fld="8" item="2"/>
          <tpl hier="25" item="6"/>
          <tpl hier="61" item="3"/>
          <tpl fld="7" item="21"/>
        </tpls>
      </m>
      <m>
        <tpls c="5">
          <tpl fld="2" item="10"/>
          <tpl fld="8" item="2"/>
          <tpl hier="25" item="6"/>
          <tpl hier="61" item="3"/>
          <tpl fld="7" item="7"/>
        </tpls>
      </m>
      <n v="32555.61" in="0">
        <tpls c="5">
          <tpl fld="2" item="10"/>
          <tpl fld="8" item="4"/>
          <tpl hier="25" item="6"/>
          <tpl hier="61" item="3"/>
          <tpl fld="7" item="20"/>
        </tpls>
      </n>
      <n v="42425.36" in="0">
        <tpls c="5">
          <tpl fld="2" item="10"/>
          <tpl fld="8" item="4"/>
          <tpl hier="25" item="6"/>
          <tpl hier="61" item="3"/>
          <tpl fld="7" item="5"/>
        </tpls>
      </n>
      <n v="43496.11" in="0">
        <tpls c="5">
          <tpl fld="2" item="10"/>
          <tpl fld="8" item="3"/>
          <tpl hier="25" item="6"/>
          <tpl hier="61" item="3"/>
          <tpl fld="7" item="19"/>
        </tpls>
      </n>
      <n v="37893.15" in="0">
        <tpls c="5">
          <tpl fld="2" item="10"/>
          <tpl fld="8" item="3"/>
          <tpl hier="25" item="6"/>
          <tpl hier="61" item="3"/>
          <tpl fld="7" item="4"/>
        </tpls>
      </n>
      <m>
        <tpls c="5">
          <tpl fld="2" item="10"/>
          <tpl fld="8" item="2"/>
          <tpl hier="25" item="6"/>
          <tpl hier="61" item="3"/>
          <tpl fld="7" item="18"/>
        </tpls>
      </m>
      <m>
        <tpls c="5">
          <tpl fld="2" item="10"/>
          <tpl fld="8" item="2"/>
          <tpl hier="25" item="6"/>
          <tpl hier="61" item="3"/>
          <tpl fld="7" item="3"/>
        </tpls>
      </m>
      <n v="48281.61" in="0">
        <tpls c="5">
          <tpl fld="2" item="10"/>
          <tpl fld="8" item="4"/>
          <tpl hier="25" item="6"/>
          <tpl hier="61" item="3"/>
          <tpl fld="7" item="16"/>
        </tpls>
      </n>
      <n v="50778.07" in="0">
        <tpls c="5">
          <tpl fld="2" item="10"/>
          <tpl fld="8" item="3"/>
          <tpl hier="25" item="6"/>
          <tpl hier="61" item="3"/>
          <tpl fld="7" item="15"/>
        </tpls>
      </n>
      <n v="43331.64" in="0">
        <tpls c="5">
          <tpl fld="2" item="10"/>
          <tpl fld="8" item="3"/>
          <tpl hier="25" item="6"/>
          <tpl hier="61" item="3"/>
          <tpl fld="7" item="26"/>
        </tpls>
      </n>
      <m>
        <tpls c="5">
          <tpl fld="2" item="10"/>
          <tpl fld="8" item="2"/>
          <tpl hier="25" item="6"/>
          <tpl hier="61" item="3"/>
          <tpl fld="7" item="14"/>
        </tpls>
      </m>
      <m>
        <tpls c="5">
          <tpl fld="2" item="10"/>
          <tpl fld="8" item="2"/>
          <tpl hier="25" item="6"/>
          <tpl hier="61" item="3"/>
          <tpl fld="7" item="0"/>
        </tpls>
      </m>
      <n v="8016.38" in="0">
        <tpls c="5">
          <tpl fld="2" item="10"/>
          <tpl fld="8" item="3"/>
          <tpl hier="25" item="6"/>
          <tpl hier="61" item="3"/>
          <tpl fld="7" item="30"/>
        </tpls>
      </n>
      <n v="41439.5" in="0">
        <tpls c="5">
          <tpl fld="2" item="10"/>
          <tpl fld="8" item="3"/>
          <tpl hier="25" item="6"/>
          <tpl hier="61" item="3"/>
          <tpl fld="7" item="11"/>
        </tpls>
      </n>
      <m>
        <tpls c="5">
          <tpl fld="2" item="10"/>
          <tpl fld="8" item="2"/>
          <tpl hier="25" item="6"/>
          <tpl hier="61" item="3"/>
          <tpl fld="7" item="25"/>
        </tpls>
      </m>
      <m>
        <tpls c="5">
          <tpl fld="2" item="10"/>
          <tpl fld="8" item="2"/>
          <tpl hier="25" item="6"/>
          <tpl hier="61" item="3"/>
          <tpl fld="7" item="10"/>
        </tpls>
      </m>
      <m>
        <tpls c="5">
          <tpl fld="2" item="10"/>
          <tpl fld="8" item="5"/>
          <tpl hier="25" item="6"/>
          <tpl hier="61" item="3"/>
          <tpl fld="7" item="29"/>
        </tpls>
      </m>
      <m>
        <tpls c="5">
          <tpl fld="2" item="10"/>
          <tpl fld="8" item="5"/>
          <tpl hier="25" item="6"/>
          <tpl hier="61" item="3"/>
          <tpl fld="7" item="13"/>
        </tpls>
      </m>
      <m>
        <tpls c="5">
          <tpl fld="2" item="10"/>
          <tpl fld="8" item="5"/>
          <tpl hier="25" item="6"/>
          <tpl hier="61" item="3"/>
          <tpl fld="7" item="2"/>
        </tpls>
      </m>
      <m>
        <tpls c="5">
          <tpl fld="2" item="10"/>
          <tpl fld="8" item="5"/>
          <tpl hier="25" item="6"/>
          <tpl hier="61" item="3"/>
          <tpl fld="7" item="17"/>
        </tpls>
      </m>
      <m>
        <tpls c="5">
          <tpl fld="2" item="10"/>
          <tpl fld="8" item="5"/>
          <tpl hier="25" item="6"/>
          <tpl hier="61" item="3"/>
          <tpl fld="7" item="6"/>
        </tpls>
      </m>
      <m>
        <tpls c="5">
          <tpl fld="2" item="10"/>
          <tpl fld="8" item="5"/>
          <tpl hier="25" item="6"/>
          <tpl hier="61" item="3"/>
          <tpl fld="7" item="28"/>
        </tpls>
      </m>
      <m>
        <tpls c="5">
          <tpl fld="2" item="10"/>
          <tpl fld="8" item="5"/>
          <tpl hier="25" item="6"/>
          <tpl hier="61" item="3"/>
          <tpl fld="7" item="9"/>
        </tpls>
      </m>
      <m>
        <tpls c="5">
          <tpl fld="2" item="10"/>
          <tpl fld="8" item="5"/>
          <tpl hier="25" item="6"/>
          <tpl hier="61" item="3"/>
          <tpl fld="7" item="24"/>
        </tpls>
      </m>
      <m>
        <tpls c="5">
          <tpl fld="2" item="10"/>
          <tpl fld="8" item="5"/>
          <tpl hier="25" item="6"/>
          <tpl hier="61" item="3"/>
          <tpl fld="7" item="19"/>
        </tpls>
      </m>
      <m>
        <tpls c="5">
          <tpl fld="2" item="10"/>
          <tpl fld="8" item="5"/>
          <tpl hier="25" item="6"/>
          <tpl hier="61" item="3"/>
          <tpl fld="7" item="4"/>
        </tpls>
      </m>
      <m>
        <tpls c="5">
          <tpl fld="2" item="10"/>
          <tpl fld="8" item="5"/>
          <tpl hier="25" item="6"/>
          <tpl hier="61" item="3"/>
          <tpl fld="7" item="22"/>
        </tpls>
      </m>
      <m>
        <tpls c="5">
          <tpl fld="2" item="10"/>
          <tpl fld="8" item="5"/>
          <tpl hier="25" item="6"/>
          <tpl hier="61" item="3"/>
          <tpl fld="7" item="15"/>
        </tpls>
      </m>
      <m>
        <tpls c="5">
          <tpl fld="2" item="10"/>
          <tpl fld="8" item="5"/>
          <tpl hier="25" item="6"/>
          <tpl hier="61" item="3"/>
          <tpl fld="7" item="26"/>
        </tpls>
      </m>
      <m>
        <tpls c="5">
          <tpl fld="2" item="10"/>
          <tpl fld="8" item="5"/>
          <tpl hier="25" item="6"/>
          <tpl hier="61" item="3"/>
          <tpl fld="7" item="27"/>
        </tpls>
      </m>
      <m>
        <tpls c="5">
          <tpl fld="2" item="10"/>
          <tpl fld="8" item="5"/>
          <tpl hier="25" item="6"/>
          <tpl hier="61" item="3"/>
          <tpl fld="7" item="30"/>
        </tpls>
      </m>
      <m>
        <tpls c="5">
          <tpl fld="2" item="10"/>
          <tpl fld="8" item="5"/>
          <tpl hier="25" item="6"/>
          <tpl hier="61" item="3"/>
          <tpl fld="7" item="11"/>
        </tpls>
      </m>
      <m>
        <tpls c="5">
          <tpl fld="2" item="10"/>
          <tpl fld="8" item="5"/>
          <tpl hier="25" item="6"/>
          <tpl hier="61" item="3"/>
          <tpl fld="7" item="25"/>
        </tpls>
      </m>
      <m>
        <tpls c="5">
          <tpl fld="2" item="10"/>
          <tpl fld="8" item="5"/>
          <tpl hier="25" item="6"/>
          <tpl hier="61" item="3"/>
          <tpl fld="7" item="10"/>
        </tpls>
      </m>
      <m>
        <tpls c="5">
          <tpl fld="2" item="10"/>
          <tpl fld="8" item="5"/>
          <tpl hier="25" item="6"/>
          <tpl hier="61" item="3"/>
          <tpl fld="7" item="7"/>
        </tpls>
      </m>
      <m>
        <tpls c="5">
          <tpl fld="2" item="10"/>
          <tpl fld="8" item="5"/>
          <tpl hier="25" item="6"/>
          <tpl hier="61" item="3"/>
          <tpl fld="7" item="3"/>
        </tpls>
      </m>
      <m>
        <tpls c="5">
          <tpl fld="2" item="10"/>
          <tpl fld="8" item="5"/>
          <tpl hier="25" item="6"/>
          <tpl hier="61" item="3"/>
          <tpl fld="7" item="21"/>
        </tpls>
      </m>
      <m>
        <tpls c="5">
          <tpl fld="2" item="10"/>
          <tpl fld="8" item="5"/>
          <tpl hier="25" item="6"/>
          <tpl hier="61" item="3"/>
          <tpl fld="7" item="18"/>
        </tpls>
      </m>
      <m>
        <tpls c="5">
          <tpl fld="2" item="10"/>
          <tpl fld="8" item="5"/>
          <tpl hier="25" item="6"/>
          <tpl hier="61" item="3"/>
          <tpl fld="7" item="14"/>
        </tpls>
      </m>
      <m>
        <tpls c="5">
          <tpl fld="2" item="10"/>
          <tpl fld="8" item="5"/>
          <tpl hier="25" item="6"/>
          <tpl hier="61" item="3"/>
          <tpl fld="7" item="0"/>
        </tpls>
      </m>
      <m>
        <tpls c="5">
          <tpl fld="2" item="10"/>
          <tpl fld="8" item="5"/>
          <tpl hier="25" item="6"/>
          <tpl hier="61" item="3"/>
          <tpl fld="7" item="20"/>
        </tpls>
      </m>
      <m>
        <tpls c="5">
          <tpl fld="2" item="10"/>
          <tpl fld="8" item="5"/>
          <tpl hier="25" item="6"/>
          <tpl hier="61" item="3"/>
          <tpl fld="7" item="16"/>
        </tpls>
      </m>
      <m>
        <tpls c="5">
          <tpl fld="2" item="10"/>
          <tpl fld="8" item="5"/>
          <tpl hier="25" item="6"/>
          <tpl hier="61" item="3"/>
          <tpl fld="7" item="8"/>
        </tpls>
      </m>
      <m>
        <tpls c="5">
          <tpl fld="2" item="10"/>
          <tpl fld="8" item="1"/>
          <tpl hier="25" item="6"/>
          <tpl hier="61" item="3"/>
          <tpl fld="7" item="9"/>
        </tpls>
      </m>
      <m>
        <tpls c="5">
          <tpl fld="2" item="10"/>
          <tpl fld="8" item="1"/>
          <tpl hier="25" item="6"/>
          <tpl hier="61" item="3"/>
          <tpl fld="7" item="29"/>
        </tpls>
      </m>
      <m>
        <tpls c="5">
          <tpl fld="2" item="10"/>
          <tpl fld="8" item="1"/>
          <tpl hier="25" item="6"/>
          <tpl hier="61" item="3"/>
          <tpl fld="7" item="13"/>
        </tpls>
      </m>
      <m>
        <tpls c="5">
          <tpl fld="2" item="10"/>
          <tpl fld="8" item="1"/>
          <tpl hier="25" item="6"/>
          <tpl hier="61" item="3"/>
          <tpl fld="7" item="24"/>
        </tpls>
      </m>
      <m>
        <tpls c="5">
          <tpl fld="2" item="10"/>
          <tpl fld="8" item="1"/>
          <tpl hier="25" item="6"/>
          <tpl hier="61" item="3"/>
          <tpl fld="7" item="2"/>
        </tpls>
      </m>
      <m>
        <tpls c="5">
          <tpl fld="2" item="10"/>
          <tpl fld="8" item="1"/>
          <tpl hier="25" item="6"/>
          <tpl hier="61" item="3"/>
          <tpl fld="7" item="17"/>
        </tpls>
      </m>
      <m>
        <tpls c="5">
          <tpl fld="2" item="10"/>
          <tpl fld="8" item="1"/>
          <tpl hier="25" item="6"/>
          <tpl hier="61" item="3"/>
          <tpl fld="7" item="6"/>
        </tpls>
      </m>
      <m>
        <tpls c="5">
          <tpl fld="2" item="10"/>
          <tpl fld="8" item="1"/>
          <tpl hier="25" item="6"/>
          <tpl hier="61" item="3"/>
          <tpl fld="7" item="28"/>
        </tpls>
      </m>
      <m>
        <tpls c="5">
          <tpl fld="2" item="10"/>
          <tpl fld="8" item="1"/>
          <tpl hier="25" item="6"/>
          <tpl hier="61" item="3"/>
          <tpl fld="7" item="15"/>
        </tpls>
      </m>
      <m>
        <tpls c="5">
          <tpl fld="2" item="10"/>
          <tpl fld="8" item="1"/>
          <tpl hier="25" item="6"/>
          <tpl hier="61" item="3"/>
          <tpl fld="7" item="26"/>
        </tpls>
      </m>
      <m>
        <tpls c="5">
          <tpl fld="2" item="10"/>
          <tpl fld="8" item="1"/>
          <tpl hier="25" item="6"/>
          <tpl hier="61" item="3"/>
          <tpl fld="7" item="27"/>
        </tpls>
      </m>
      <m>
        <tpls c="5">
          <tpl fld="2" item="10"/>
          <tpl fld="8" item="1"/>
          <tpl hier="25" item="6"/>
          <tpl hier="61" item="3"/>
          <tpl fld="7" item="4"/>
        </tpls>
      </m>
      <m>
        <tpls c="5">
          <tpl fld="2" item="10"/>
          <tpl fld="8" item="1"/>
          <tpl hier="25" item="6"/>
          <tpl hier="61" item="3"/>
          <tpl fld="7" item="30"/>
        </tpls>
      </m>
      <m>
        <tpls c="5">
          <tpl fld="2" item="10"/>
          <tpl fld="8" item="1"/>
          <tpl hier="25" item="6"/>
          <tpl hier="61" item="3"/>
          <tpl fld="7" item="11"/>
        </tpls>
      </m>
      <m>
        <tpls c="5">
          <tpl fld="2" item="10"/>
          <tpl fld="8" item="1"/>
          <tpl hier="25" item="6"/>
          <tpl hier="61" item="3"/>
          <tpl fld="7" item="22"/>
        </tpls>
      </m>
      <m>
        <tpls c="5">
          <tpl fld="2" item="10"/>
          <tpl fld="8" item="1"/>
          <tpl hier="25" item="6"/>
          <tpl hier="61" item="3"/>
          <tpl fld="7" item="19"/>
        </tpls>
      </m>
      <m>
        <tpls c="5">
          <tpl fld="2" item="10"/>
          <tpl fld="8" item="1"/>
          <tpl hier="25" item="6"/>
          <tpl hier="61" item="3"/>
          <tpl fld="7" item="21"/>
        </tpls>
      </m>
      <m>
        <tpls c="5">
          <tpl fld="2" item="10"/>
          <tpl fld="8" item="1"/>
          <tpl hier="25" item="6"/>
          <tpl hier="61" item="3"/>
          <tpl fld="7" item="7"/>
        </tpls>
      </m>
      <m>
        <tpls c="5">
          <tpl fld="2" item="10"/>
          <tpl fld="8" item="1"/>
          <tpl hier="25" item="6"/>
          <tpl hier="61" item="3"/>
          <tpl fld="7" item="18"/>
        </tpls>
      </m>
      <m>
        <tpls c="5">
          <tpl fld="2" item="10"/>
          <tpl fld="8" item="1"/>
          <tpl hier="25" item="6"/>
          <tpl hier="61" item="3"/>
          <tpl fld="7" item="0"/>
        </tpls>
      </m>
      <m>
        <tpls c="5">
          <tpl fld="2" item="10"/>
          <tpl fld="8" item="1"/>
          <tpl hier="25" item="6"/>
          <tpl hier="61" item="3"/>
          <tpl fld="7" item="25"/>
        </tpls>
      </m>
      <m>
        <tpls c="5">
          <tpl fld="2" item="10"/>
          <tpl fld="8" item="1"/>
          <tpl hier="25" item="6"/>
          <tpl hier="61" item="3"/>
          <tpl fld="7" item="10"/>
        </tpls>
      </m>
      <m>
        <tpls c="5">
          <tpl fld="2" item="10"/>
          <tpl fld="8" item="1"/>
          <tpl hier="25" item="6"/>
          <tpl hier="61" item="3"/>
          <tpl fld="7" item="3"/>
        </tpls>
      </m>
      <m>
        <tpls c="5">
          <tpl fld="2" item="10"/>
          <tpl fld="8" item="1"/>
          <tpl hier="25" item="6"/>
          <tpl hier="61" item="3"/>
          <tpl fld="7" item="14"/>
        </tpls>
      </m>
      <m>
        <tpls c="5">
          <tpl fld="2" item="10"/>
          <tpl fld="8" item="1"/>
          <tpl hier="25" item="6"/>
          <tpl hier="61" item="3"/>
          <tpl fld="7" item="16"/>
        </tpls>
      </m>
      <m>
        <tpls c="5">
          <tpl fld="2" item="10"/>
          <tpl fld="8" item="1"/>
          <tpl hier="25" item="6"/>
          <tpl hier="61" item="3"/>
          <tpl fld="7" item="8"/>
        </tpls>
      </m>
      <m>
        <tpls c="5">
          <tpl fld="2" item="10"/>
          <tpl fld="8" item="1"/>
          <tpl hier="25" item="6"/>
          <tpl hier="61" item="3"/>
          <tpl fld="7" item="23"/>
        </tpls>
      </m>
      <n v="45551.18" in="0">
        <tpls c="5">
          <tpl fld="2" item="10"/>
          <tpl fld="8" item="3"/>
          <tpl hier="25" item="6"/>
          <tpl hier="61" item="3"/>
          <tpl fld="7" item="24"/>
        </tpls>
      </n>
      <n v="42154.06" in="0">
        <tpls c="5">
          <tpl fld="2" item="10"/>
          <tpl fld="8" item="4"/>
          <tpl hier="25" item="6"/>
          <tpl hier="61" item="3"/>
          <tpl fld="7" item="24"/>
        </tpls>
      </n>
      <m>
        <tpls c="5">
          <tpl fld="2" item="10"/>
          <tpl fld="8" item="2"/>
          <tpl hier="25" item="6"/>
          <tpl hier="61" item="3"/>
          <tpl fld="7" item="24"/>
        </tpls>
      </m>
      <n v="25534.81" in="0">
        <tpls c="5">
          <tpl fld="2" item="10"/>
          <tpl fld="8" item="3"/>
          <tpl hier="25" item="6"/>
          <tpl hier="61" item="3"/>
          <tpl fld="7" item="28"/>
        </tpls>
      </n>
      <n v="24843.42" in="0">
        <tpls c="5">
          <tpl fld="2" item="10"/>
          <tpl fld="8" item="4"/>
          <tpl hier="25" item="6"/>
          <tpl hier="61" item="3"/>
          <tpl fld="7" item="28"/>
        </tpls>
      </n>
      <n v="38369.97" in="0">
        <tpls c="5">
          <tpl fld="2" item="10"/>
          <tpl fld="8" item="3"/>
          <tpl hier="25" item="6"/>
          <tpl hier="61" item="3"/>
          <tpl fld="7" item="17"/>
        </tpls>
      </n>
      <n v="40021.800000000003" in="0">
        <tpls c="5">
          <tpl fld="2" item="10"/>
          <tpl fld="8" item="4"/>
          <tpl hier="25" item="6"/>
          <tpl hier="61" item="3"/>
          <tpl fld="7" item="17"/>
        </tpls>
      </n>
      <m>
        <tpls c="5">
          <tpl fld="2" item="10"/>
          <tpl fld="8" item="2"/>
          <tpl hier="25" item="6"/>
          <tpl hier="61" item="3"/>
          <tpl fld="7" item="17"/>
        </tpls>
      </m>
      <n v="37292" in="0">
        <tpls c="5">
          <tpl fld="2" item="10"/>
          <tpl fld="8" item="3"/>
          <tpl hier="25" item="6"/>
          <tpl hier="61" item="3"/>
          <tpl fld="7" item="13"/>
        </tpls>
      </n>
      <n v="36931.31" in="0">
        <tpls c="5">
          <tpl fld="2" item="10"/>
          <tpl fld="8" item="4"/>
          <tpl hier="25" item="6"/>
          <tpl hier="61" item="3"/>
          <tpl fld="7" item="13"/>
        </tpls>
      </n>
      <m>
        <tpls c="5">
          <tpl fld="2" item="10"/>
          <tpl fld="8" item="2"/>
          <tpl hier="25" item="6"/>
          <tpl hier="61" item="3"/>
          <tpl fld="7" item="13"/>
        </tpls>
      </m>
      <n v="49184.28" in="0">
        <tpls c="5">
          <tpl fld="2" item="10"/>
          <tpl fld="8" item="3"/>
          <tpl hier="25" item="6"/>
          <tpl hier="61" item="3"/>
          <tpl fld="7" item="9"/>
        </tpls>
      </n>
      <n v="41682.61" in="0">
        <tpls c="5">
          <tpl fld="2" item="10"/>
          <tpl fld="8" item="4"/>
          <tpl hier="25" item="6"/>
          <tpl hier="61" item="3"/>
          <tpl fld="7" item="9"/>
        </tpls>
      </n>
      <n v="51556.68" in="0">
        <tpls c="5">
          <tpl fld="2" item="10"/>
          <tpl fld="8" item="3"/>
          <tpl hier="25" item="6"/>
          <tpl hier="61" item="3"/>
          <tpl fld="7" item="6"/>
        </tpls>
      </n>
      <n v="52148.75" in="0">
        <tpls c="5">
          <tpl fld="2" item="10"/>
          <tpl fld="8" item="4"/>
          <tpl hier="25" item="6"/>
          <tpl hier="61" item="3"/>
          <tpl fld="7" item="6"/>
        </tpls>
      </n>
      <m>
        <tpls c="5">
          <tpl fld="2" item="10"/>
          <tpl fld="8" item="2"/>
          <tpl hier="25" item="6"/>
          <tpl hier="61" item="3"/>
          <tpl fld="7" item="6"/>
        </tpls>
      </m>
      <n v="44920.87" in="0">
        <tpls c="5">
          <tpl fld="2" item="10"/>
          <tpl fld="8" item="3"/>
          <tpl hier="25" item="6"/>
          <tpl hier="61" item="3"/>
          <tpl fld="7" item="2"/>
        </tpls>
      </n>
      <n v="33241.550000000003" in="0">
        <tpls c="5">
          <tpl fld="2" item="10"/>
          <tpl fld="8" item="4"/>
          <tpl hier="25" item="6"/>
          <tpl hier="61" item="3"/>
          <tpl fld="7" item="2"/>
        </tpls>
      </n>
      <n v="34485.480000000003" in="0">
        <tpls c="5">
          <tpl fld="2" item="10"/>
          <tpl fld="8" item="3"/>
          <tpl hier="25" item="6"/>
          <tpl hier="61" item="3"/>
          <tpl fld="7" item="29"/>
        </tpls>
      </n>
      <n v="40158.550000000003" in="0">
        <tpls c="5">
          <tpl fld="2" item="10"/>
          <tpl fld="8" item="4"/>
          <tpl hier="25" item="6"/>
          <tpl hier="61" item="3"/>
          <tpl fld="7" item="29"/>
        </tpls>
      </n>
      <m>
        <tpls c="5">
          <tpl fld="2" item="10"/>
          <tpl fld="8" item="5"/>
          <tpl hier="25" item="6"/>
          <tpl hier="61" item="3"/>
          <tpl fld="7" item="23"/>
        </tpls>
      </m>
      <n v="46190.98" in="0">
        <tpls c="5">
          <tpl fld="2" item="10"/>
          <tpl fld="8" item="4"/>
          <tpl hier="25" item="6"/>
          <tpl hier="61" item="3"/>
          <tpl fld="7" item="19"/>
        </tpls>
      </n>
      <n v="50231.75" in="0">
        <tpls c="5">
          <tpl fld="2" item="10"/>
          <tpl fld="8" item="3"/>
          <tpl hier="25" item="6"/>
          <tpl hier="61" item="3"/>
          <tpl fld="7" item="18"/>
        </tpls>
      </n>
      <m>
        <tpls c="5">
          <tpl fld="2" item="10"/>
          <tpl fld="8" item="2"/>
          <tpl hier="25" item="6"/>
          <tpl hier="61" item="3"/>
          <tpl fld="7" item="28"/>
        </tpls>
      </m>
      <m>
        <tpls c="5">
          <tpl fld="2" item="10"/>
          <tpl fld="8" item="1"/>
          <tpl hier="25" item="6"/>
          <tpl hier="61" item="3"/>
          <tpl fld="7" item="20"/>
        </tpls>
      </m>
      <n v="30719.08" in="0">
        <tpls c="5">
          <tpl fld="2" item="10"/>
          <tpl fld="8" item="4"/>
          <tpl hier="25" item="6"/>
          <tpl hier="61" item="3"/>
          <tpl fld="7" item="27"/>
        </tpls>
      </n>
      <n v="41815.86" in="0">
        <tpls c="5">
          <tpl fld="2" item="10"/>
          <tpl fld="8" item="3"/>
          <tpl hier="25" item="6"/>
          <tpl hier="61" item="3"/>
          <tpl fld="7" item="10"/>
        </tpls>
      </n>
      <m>
        <tpls c="5">
          <tpl fld="2" item="10"/>
          <tpl fld="8" item="2"/>
          <tpl hier="25" item="6"/>
          <tpl hier="61" item="3"/>
          <tpl fld="7" item="9"/>
        </tpls>
      </m>
      <n v="46907.199999999997" in="0">
        <tpls c="5">
          <tpl fld="2" item="10"/>
          <tpl fld="8" item="3"/>
          <tpl hier="25" item="6"/>
          <tpl hier="61" item="3"/>
          <tpl fld="7" item="21"/>
        </tpls>
      </n>
      <m>
        <tpls c="5">
          <tpl fld="2" item="10"/>
          <tpl fld="8" item="2"/>
          <tpl hier="25" item="6"/>
          <tpl hier="61" item="3"/>
          <tpl fld="7" item="29"/>
        </tpls>
      </m>
      <m>
        <tpls c="5">
          <tpl fld="2" item="10"/>
          <tpl fld="8" item="5"/>
          <tpl hier="25" item="6"/>
          <tpl hier="61" item="3"/>
          <tpl fld="7" item="5"/>
        </tpls>
      </m>
      <n v="38751.07" in="0">
        <tpls c="5">
          <tpl fld="2" item="10"/>
          <tpl fld="8" item="4"/>
          <tpl hier="25" item="6"/>
          <tpl hier="61" item="3"/>
          <tpl fld="7" item="26"/>
        </tpls>
      </n>
      <n v="38553.56" in="0">
        <tpls c="5">
          <tpl fld="2" item="10"/>
          <tpl fld="8" item="3"/>
          <tpl hier="25" item="6"/>
          <tpl hier="61" item="3"/>
          <tpl fld="7" item="7"/>
        </tpls>
      </n>
      <m>
        <tpls c="5">
          <tpl fld="2" item="10"/>
          <tpl fld="8" item="2"/>
          <tpl hier="25" item="6"/>
          <tpl hier="61" item="3"/>
          <tpl fld="7" item="2"/>
        </tpls>
      </m>
      <m>
        <tpls c="5">
          <tpl fld="2" item="10"/>
          <tpl fld="8" item="1"/>
          <tpl hier="25" item="6"/>
          <tpl hier="61" item="3"/>
          <tpl fld="7" item="5"/>
        </tpls>
      </m>
      <n v="11371.56" in="0">
        <tpls c="5">
          <tpl fld="2" item="10"/>
          <tpl fld="8" item="4"/>
          <tpl hier="25" item="6"/>
          <tpl hier="61" item="3"/>
          <tpl fld="7" item="30"/>
        </tpls>
      </n>
      <n v="47349.88" in="0">
        <tpls c="5">
          <tpl fld="2" item="10"/>
          <tpl fld="8" item="3"/>
          <tpl hier="25" item="6"/>
          <tpl hier="61" item="3"/>
          <tpl fld="7" item="0"/>
        </tpls>
      </n>
      <m>
        <tpls c="5">
          <tpl fld="2" item="10"/>
          <tpl fld="8" item="0"/>
          <tpl hier="25" item="6"/>
          <tpl hier="61" item="3"/>
          <tpl fld="7" item="30"/>
        </tpls>
      </m>
      <m>
        <tpls c="5">
          <tpl fld="2" item="10"/>
          <tpl fld="8" item="0"/>
          <tpl hier="25" item="6"/>
          <tpl hier="61" item="3"/>
          <tpl fld="7" item="26"/>
        </tpls>
      </m>
      <m>
        <tpls c="5">
          <tpl fld="2" item="10"/>
          <tpl fld="8" item="0"/>
          <tpl hier="25" item="6"/>
          <tpl hier="61" item="3"/>
          <tpl fld="7" item="27"/>
        </tpls>
      </m>
      <m>
        <tpls c="5">
          <tpl fld="2" item="10"/>
          <tpl fld="8" item="0"/>
          <tpl hier="25" item="6"/>
          <tpl hier="61" item="3"/>
          <tpl fld="7" item="19"/>
        </tpls>
      </m>
      <m>
        <tpls c="5">
          <tpl fld="2" item="10"/>
          <tpl fld="8" item="0"/>
          <tpl hier="25" item="6"/>
          <tpl hier="61" item="3"/>
          <tpl fld="7" item="12"/>
        </tpls>
      </m>
      <m>
        <tpls c="5">
          <tpl fld="2" item="10"/>
          <tpl fld="8" item="0"/>
          <tpl hier="25" item="6"/>
          <tpl hier="61" item="3"/>
          <tpl fld="7" item="8"/>
        </tpls>
      </m>
      <m>
        <tpls c="5">
          <tpl fld="2" item="10"/>
          <tpl fld="8" item="0"/>
          <tpl hier="25" item="6"/>
          <tpl hier="61" item="3"/>
          <tpl fld="7" item="1"/>
        </tpls>
      </m>
      <m>
        <tpls c="5">
          <tpl fld="2" item="10"/>
          <tpl fld="8" item="0"/>
          <tpl hier="25" item="6"/>
          <tpl hier="61" item="3"/>
          <tpl fld="7" item="16"/>
        </tpls>
      </m>
      <m>
        <tpls c="5">
          <tpl fld="2" item="10"/>
          <tpl fld="8" item="0"/>
          <tpl hier="25" item="6"/>
          <tpl hier="61" item="3"/>
          <tpl fld="7" item="23"/>
        </tpls>
      </m>
      <m>
        <tpls c="5">
          <tpl fld="2" item="10"/>
          <tpl fld="8" item="0"/>
          <tpl hier="25" item="6"/>
          <tpl hier="61" item="3"/>
          <tpl fld="7" item="5"/>
        </tpls>
      </m>
      <m>
        <tpls c="5">
          <tpl fld="2" item="10"/>
          <tpl fld="8" item="0"/>
          <tpl hier="25" item="6"/>
          <tpl hier="61" item="3"/>
          <tpl fld="7" item="20"/>
        </tpls>
      </m>
      <m>
        <tpls c="5">
          <tpl fld="2" item="10"/>
          <tpl fld="8" item="0"/>
          <tpl hier="25" item="6"/>
          <tpl hier="61" item="3"/>
          <tpl fld="7" item="14"/>
        </tpls>
      </m>
      <m>
        <tpls c="5">
          <tpl fld="2" item="10"/>
          <tpl fld="8" item="0"/>
          <tpl hier="25" item="6"/>
          <tpl hier="61" item="3"/>
          <tpl fld="7" item="0"/>
        </tpls>
      </m>
      <m>
        <tpls c="5">
          <tpl fld="2" item="10"/>
          <tpl fld="8" item="0"/>
          <tpl hier="25" item="6"/>
          <tpl hier="61" item="3"/>
          <tpl fld="7" item="25"/>
        </tpls>
      </m>
      <m>
        <tpls c="5">
          <tpl fld="2" item="10"/>
          <tpl fld="8" item="0"/>
          <tpl hier="25" item="6"/>
          <tpl hier="61" item="3"/>
          <tpl fld="7" item="10"/>
        </tpls>
      </m>
      <m>
        <tpls c="5">
          <tpl fld="2" item="10"/>
          <tpl fld="8" item="0"/>
          <tpl hier="25" item="6"/>
          <tpl hier="61" item="3"/>
          <tpl fld="7" item="7"/>
        </tpls>
      </m>
      <m>
        <tpls c="5">
          <tpl fld="2" item="10"/>
          <tpl fld="8" item="0"/>
          <tpl hier="25" item="6"/>
          <tpl hier="61" item="3"/>
          <tpl fld="7" item="3"/>
        </tpls>
      </m>
      <m>
        <tpls c="5">
          <tpl fld="2" item="10"/>
          <tpl fld="8" item="0"/>
          <tpl hier="25" item="6"/>
          <tpl hier="61" item="3"/>
          <tpl fld="7" item="21"/>
        </tpls>
      </m>
      <m>
        <tpls c="5">
          <tpl fld="2" item="10"/>
          <tpl fld="8" item="0"/>
          <tpl hier="25" item="6"/>
          <tpl hier="61" item="3"/>
          <tpl fld="7" item="18"/>
        </tpls>
      </m>
      <m>
        <tpls c="5">
          <tpl fld="2" item="10"/>
          <tpl fld="8" item="0"/>
          <tpl hier="25" item="6"/>
          <tpl hier="61" item="3"/>
          <tpl fld="7" item="28"/>
        </tpls>
      </m>
      <m>
        <tpls c="5">
          <tpl fld="2" item="10"/>
          <tpl fld="8" item="0"/>
          <tpl hier="25" item="6"/>
          <tpl hier="61" item="3"/>
          <tpl fld="7" item="6"/>
        </tpls>
      </m>
      <m>
        <tpls c="5">
          <tpl fld="2" item="10"/>
          <tpl fld="8" item="0"/>
          <tpl hier="25" item="6"/>
          <tpl hier="61" item="3"/>
          <tpl fld="7" item="17"/>
        </tpls>
      </m>
      <m>
        <tpls c="5">
          <tpl fld="2" item="10"/>
          <tpl fld="8" item="0"/>
          <tpl hier="25" item="6"/>
          <tpl hier="61" item="3"/>
          <tpl fld="7" item="29"/>
        </tpls>
      </m>
      <m>
        <tpls c="5">
          <tpl fld="2" item="10"/>
          <tpl fld="8" item="0"/>
          <tpl hier="25" item="6"/>
          <tpl hier="61" item="3"/>
          <tpl fld="7" item="24"/>
        </tpls>
      </m>
      <m>
        <tpls c="5">
          <tpl fld="2" item="10"/>
          <tpl fld="8" item="0"/>
          <tpl hier="25" item="6"/>
          <tpl hier="61" item="3"/>
          <tpl fld="7" item="9"/>
        </tpls>
      </m>
      <m>
        <tpls c="5">
          <tpl fld="2" item="10"/>
          <tpl fld="8" item="0"/>
          <tpl hier="25" item="6"/>
          <tpl hier="61" item="3"/>
          <tpl fld="7" item="2"/>
        </tpls>
      </m>
      <m>
        <tpls c="5">
          <tpl fld="2" item="10"/>
          <tpl fld="8" item="0"/>
          <tpl hier="25" item="6"/>
          <tpl hier="61" item="3"/>
          <tpl fld="7" item="13"/>
        </tpls>
      </m>
      <m>
        <tpls c="5">
          <tpl fld="2" item="10"/>
          <tpl fld="8" item="0"/>
          <tpl hier="25" item="6"/>
          <tpl hier="61" item="3"/>
          <tpl fld="7" item="15"/>
        </tpls>
      </m>
      <m>
        <tpls c="5">
          <tpl fld="2" item="10"/>
          <tpl fld="8" item="0"/>
          <tpl hier="25" item="6"/>
          <tpl hier="61" item="3"/>
          <tpl fld="7" item="11"/>
        </tpls>
      </m>
      <m>
        <tpls c="5">
          <tpl fld="2" item="10"/>
          <tpl fld="8" item="0"/>
          <tpl hier="25" item="6"/>
          <tpl hier="61" item="3"/>
          <tpl fld="7" item="4"/>
        </tpls>
      </m>
      <m>
        <tpls c="5">
          <tpl fld="2" item="10"/>
          <tpl fld="8" item="0"/>
          <tpl hier="25" item="6"/>
          <tpl hier="61" item="3"/>
          <tpl fld="7" item="22"/>
        </tpls>
      </m>
      <m>
        <tpls c="5">
          <tpl fld="2" item="10"/>
          <tpl fld="8" item="5"/>
          <tpl hier="25" item="6"/>
          <tpl hier="61" item="3"/>
          <tpl fld="7" item="12"/>
        </tpls>
      </m>
      <m>
        <tpls c="5">
          <tpl fld="2" item="10"/>
          <tpl fld="8" item="1"/>
          <tpl hier="25" item="6"/>
          <tpl hier="61" item="3"/>
          <tpl fld="7" item="12"/>
        </tpls>
      </m>
      <n v="44182.44" in="0">
        <tpls c="5">
          <tpl fld="2" item="10"/>
          <tpl fld="8" item="4"/>
          <tpl hier="25" item="6"/>
          <tpl hier="61" item="3"/>
          <tpl fld="7" item="12"/>
        </tpls>
      </n>
      <m>
        <tpls c="5">
          <tpl fld="2" item="10"/>
          <tpl fld="8" item="2"/>
          <tpl hier="25" item="6"/>
          <tpl hier="61" item="3"/>
          <tpl fld="7" item="12"/>
        </tpls>
      </m>
      <n v="41781.29" in="0">
        <tpls c="5">
          <tpl fld="2" item="10"/>
          <tpl fld="8" item="3"/>
          <tpl hier="25" item="6"/>
          <tpl hier="61" item="3"/>
          <tpl fld="7" item="12"/>
        </tpls>
      </n>
      <m>
        <tpls c="5">
          <tpl fld="2" item="10"/>
          <tpl fld="8" item="1"/>
          <tpl hier="25" item="6"/>
          <tpl hier="61" item="3"/>
          <tpl fld="7" item="1"/>
        </tpls>
      </m>
      <m>
        <tpls c="5">
          <tpl fld="2" item="10"/>
          <tpl fld="8" item="5"/>
          <tpl hier="25" item="6"/>
          <tpl hier="61" item="3"/>
          <tpl fld="7" item="1"/>
        </tpls>
      </m>
      <n v="33295.480000000003" in="0">
        <tpls c="5">
          <tpl fld="2" item="10"/>
          <tpl fld="8" item="4"/>
          <tpl hier="25" item="6"/>
          <tpl hier="61" item="3"/>
          <tpl fld="7" item="1"/>
        </tpls>
      </n>
      <m>
        <tpls c="5">
          <tpl fld="2" item="10"/>
          <tpl fld="8" item="2"/>
          <tpl hier="25" item="6"/>
          <tpl hier="61" item="3"/>
          <tpl fld="7" item="1"/>
        </tpls>
      </m>
      <n v="44191.29" in="0">
        <tpls c="5">
          <tpl fld="2" item="10"/>
          <tpl fld="8" item="3"/>
          <tpl hier="25" item="6"/>
          <tpl hier="61" item="3"/>
          <tpl fld="7" item="1"/>
        </tpls>
      </n>
      <m>
        <tpls c="5">
          <tpl fld="2" item="10"/>
          <tpl fld="8" item="3"/>
          <tpl hier="25" item="7"/>
          <tpl hier="61" item="3"/>
          <tpl fld="7" item="3"/>
        </tpls>
      </m>
      <m>
        <tpls c="5">
          <tpl fld="2" item="10"/>
          <tpl fld="8" item="4"/>
          <tpl hier="25" item="7"/>
          <tpl hier="61" item="3"/>
          <tpl fld="7" item="4"/>
        </tpls>
      </m>
      <m>
        <tpls c="5">
          <tpl fld="2" item="10"/>
          <tpl fld="8" item="4"/>
          <tpl hier="25" item="7"/>
          <tpl hier="61" item="3"/>
          <tpl fld="7" item="11"/>
        </tpls>
      </m>
      <m>
        <tpls c="5">
          <tpl fld="2" item="10"/>
          <tpl fld="8" item="3"/>
          <tpl hier="25" item="7"/>
          <tpl hier="61" item="3"/>
          <tpl fld="7" item="14"/>
        </tpls>
      </m>
      <m>
        <tpls c="5">
          <tpl fld="2" item="10"/>
          <tpl fld="8" item="4"/>
          <tpl hier="25" item="7"/>
          <tpl hier="61" item="3"/>
          <tpl fld="7" item="15"/>
        </tpls>
      </m>
      <m>
        <tpls c="5">
          <tpl fld="2" item="10"/>
          <tpl fld="8" item="3"/>
          <tpl hier="25" item="7"/>
          <tpl hier="61" item="3"/>
          <tpl fld="7" item="25"/>
        </tpls>
      </m>
      <m>
        <tpls c="5">
          <tpl fld="2" item="10"/>
          <tpl fld="8" item="4"/>
          <tpl hier="25" item="7"/>
          <tpl hier="61" item="3"/>
          <tpl fld="7" item="22"/>
        </tpls>
      </m>
      <n v="93813.8" in="0">
        <tpls c="5">
          <tpl fld="2" item="10"/>
          <tpl fld="8" item="2"/>
          <tpl hier="25" item="7"/>
          <tpl hier="61" item="3"/>
          <tpl fld="7" item="15"/>
        </tpls>
      </n>
      <m>
        <tpls c="5">
          <tpl fld="2" item="10"/>
          <tpl fld="8" item="3"/>
          <tpl hier="25" item="7"/>
          <tpl hier="61" item="3"/>
          <tpl fld="7" item="16"/>
        </tpls>
      </m>
      <n v="72301.95" in="0">
        <tpls c="5">
          <tpl fld="2" item="10"/>
          <tpl fld="8" item="2"/>
          <tpl hier="25" item="7"/>
          <tpl hier="61" item="3"/>
          <tpl fld="7" item="4"/>
        </tpls>
      </n>
      <m>
        <tpls c="5">
          <tpl fld="2" item="10"/>
          <tpl fld="8" item="3"/>
          <tpl hier="25" item="7"/>
          <tpl hier="61" item="3"/>
          <tpl fld="7" item="5"/>
        </tpls>
      </m>
      <n v="85006.12" in="0">
        <tpls c="5">
          <tpl fld="2" item="10"/>
          <tpl fld="8" item="2"/>
          <tpl hier="25" item="7"/>
          <tpl hier="61" item="3"/>
          <tpl fld="7" item="11"/>
        </tpls>
      </n>
      <n v="19516.79" in="0">
        <tpls c="5">
          <tpl fld="2" item="10"/>
          <tpl fld="8" item="2"/>
          <tpl hier="25" item="7"/>
          <tpl hier="61" item="3"/>
          <tpl fld="7" item="30"/>
        </tpls>
      </n>
      <n v="96219.35" in="0">
        <tpls c="5">
          <tpl fld="2" item="10"/>
          <tpl fld="8" item="2"/>
          <tpl hier="25" item="7"/>
          <tpl hier="61" item="3"/>
          <tpl fld="7" item="26"/>
        </tpls>
      </n>
      <n v="97029.17" in="0">
        <tpls c="5">
          <tpl fld="2" item="10"/>
          <tpl fld="8" item="2"/>
          <tpl hier="25" item="7"/>
          <tpl hier="61" item="3"/>
          <tpl fld="7" item="19"/>
        </tpls>
      </n>
      <m>
        <tpls c="5">
          <tpl fld="2" item="10"/>
          <tpl fld="8" item="3"/>
          <tpl hier="25" item="7"/>
          <tpl hier="61" item="3"/>
          <tpl fld="7" item="20"/>
        </tpls>
      </m>
      <n v="81396.490000000005" in="0">
        <tpls c="5">
          <tpl fld="2" item="10"/>
          <tpl fld="8" item="2"/>
          <tpl hier="25" item="7"/>
          <tpl hier="61" item="3"/>
          <tpl fld="7" item="27"/>
        </tpls>
      </n>
      <n v="91238.63" in="0">
        <tpls c="5">
          <tpl fld="2" item="10"/>
          <tpl fld="8" item="2"/>
          <tpl hier="25" item="7"/>
          <tpl hier="61" item="3"/>
          <tpl fld="7" item="22"/>
        </tpls>
      </n>
      <m>
        <tpls c="5">
          <tpl fld="2" item="10"/>
          <tpl fld="8" item="3"/>
          <tpl hier="25" item="7"/>
          <tpl hier="61" item="3"/>
          <tpl fld="7" item="8"/>
        </tpls>
      </m>
      <m>
        <tpls c="5">
          <tpl fld="2" item="10"/>
          <tpl fld="8" item="3"/>
          <tpl hier="25" item="7"/>
          <tpl hier="61" item="3"/>
          <tpl fld="7" item="23"/>
        </tpls>
      </m>
      <n v="69300.52" in="0">
        <tpls c="5">
          <tpl fld="2" item="10"/>
          <tpl fld="8" item="2"/>
          <tpl hier="25" item="7"/>
          <tpl hier="61" item="3"/>
          <tpl fld="7" item="20"/>
        </tpls>
      </n>
      <m>
        <tpls c="5">
          <tpl fld="2" item="10"/>
          <tpl fld="8" item="4"/>
          <tpl hier="25" item="7"/>
          <tpl hier="61" item="3"/>
          <tpl fld="7" item="25"/>
        </tpls>
      </m>
      <m>
        <tpls c="5">
          <tpl fld="2" item="10"/>
          <tpl fld="8" item="4"/>
          <tpl hier="25" item="7"/>
          <tpl hier="61" item="3"/>
          <tpl fld="7" item="7"/>
        </tpls>
      </m>
      <n v="94259.66" in="0">
        <tpls c="5">
          <tpl fld="2" item="10"/>
          <tpl fld="8" item="2"/>
          <tpl hier="25" item="7"/>
          <tpl hier="61" item="3"/>
          <tpl fld="7" item="8"/>
        </tpls>
      </n>
      <m>
        <tpls c="5">
          <tpl fld="2" item="10"/>
          <tpl fld="8" item="4"/>
          <tpl hier="25" item="7"/>
          <tpl hier="61" item="3"/>
          <tpl fld="7" item="10"/>
        </tpls>
      </m>
      <m>
        <tpls c="5">
          <tpl fld="2" item="10"/>
          <tpl fld="8" item="4"/>
          <tpl hier="25" item="7"/>
          <tpl hier="61" item="3"/>
          <tpl fld="7" item="0"/>
        </tpls>
      </m>
      <m>
        <tpls c="5">
          <tpl fld="2" item="10"/>
          <tpl fld="8" item="4"/>
          <tpl hier="25" item="7"/>
          <tpl hier="61" item="3"/>
          <tpl fld="7" item="14"/>
        </tpls>
      </m>
      <n v="85417.91" in="0">
        <tpls c="5">
          <tpl fld="2" item="10"/>
          <tpl fld="8" item="2"/>
          <tpl hier="25" item="7"/>
          <tpl hier="61" item="3"/>
          <tpl fld="7" item="5"/>
        </tpls>
      </n>
      <m>
        <tpls c="5">
          <tpl fld="2" item="10"/>
          <tpl fld="8" item="4"/>
          <tpl hier="25" item="7"/>
          <tpl hier="61" item="3"/>
          <tpl fld="7" item="21"/>
        </tpls>
      </m>
      <n v="82291.69" in="0">
        <tpls c="5">
          <tpl fld="2" item="10"/>
          <tpl fld="8" item="2"/>
          <tpl hier="25" item="7"/>
          <tpl hier="61" item="3"/>
          <tpl fld="7" item="23"/>
        </tpls>
      </n>
      <n v="92846.42" in="0">
        <tpls c="5">
          <tpl fld="2" item="10"/>
          <tpl fld="8" item="2"/>
          <tpl hier="25" item="7"/>
          <tpl hier="61" item="3"/>
          <tpl fld="7" item="16"/>
        </tpls>
      </n>
      <m>
        <tpls c="5">
          <tpl fld="2" item="10"/>
          <tpl fld="8" item="4"/>
          <tpl hier="25" item="7"/>
          <tpl hier="61" item="3"/>
          <tpl fld="7" item="3"/>
        </tpls>
      </m>
      <m>
        <tpls c="5">
          <tpl fld="2" item="10"/>
          <tpl fld="8" item="4"/>
          <tpl hier="25" item="7"/>
          <tpl hier="61" item="3"/>
          <tpl fld="7" item="18"/>
        </tpls>
      </m>
      <m>
        <tpls c="5">
          <tpl fld="2" item="10"/>
          <tpl fld="8" item="4"/>
          <tpl hier="25" item="7"/>
          <tpl hier="61" item="3"/>
          <tpl fld="7" item="23"/>
        </tpls>
      </m>
      <m>
        <tpls c="5">
          <tpl fld="2" item="10"/>
          <tpl fld="8" item="4"/>
          <tpl hier="25" item="7"/>
          <tpl hier="61" item="3"/>
          <tpl fld="7" item="8"/>
        </tpls>
      </m>
      <m>
        <tpls c="5">
          <tpl fld="2" item="10"/>
          <tpl fld="8" item="3"/>
          <tpl hier="25" item="7"/>
          <tpl hier="61" item="3"/>
          <tpl fld="7" item="22"/>
        </tpls>
      </m>
      <m>
        <tpls c="5">
          <tpl fld="2" item="10"/>
          <tpl fld="8" item="3"/>
          <tpl hier="25" item="7"/>
          <tpl hier="61" item="3"/>
          <tpl fld="7" item="27"/>
        </tpls>
      </m>
      <n v="88114.74" in="0">
        <tpls c="5">
          <tpl fld="2" item="10"/>
          <tpl fld="8" item="2"/>
          <tpl hier="25" item="7"/>
          <tpl hier="61" item="3"/>
          <tpl fld="7" item="21"/>
        </tpls>
      </n>
      <n v="99744.639999999999" in="0">
        <tpls c="5">
          <tpl fld="2" item="10"/>
          <tpl fld="8" item="2"/>
          <tpl hier="25" item="7"/>
          <tpl hier="61" item="3"/>
          <tpl fld="7" item="7"/>
        </tpls>
      </n>
      <m>
        <tpls c="5">
          <tpl fld="2" item="10"/>
          <tpl fld="8" item="4"/>
          <tpl hier="25" item="7"/>
          <tpl hier="61" item="3"/>
          <tpl fld="7" item="20"/>
        </tpls>
      </m>
      <m>
        <tpls c="5">
          <tpl fld="2" item="10"/>
          <tpl fld="8" item="4"/>
          <tpl hier="25" item="7"/>
          <tpl hier="61" item="3"/>
          <tpl fld="7" item="5"/>
        </tpls>
      </m>
      <m>
        <tpls c="5">
          <tpl fld="2" item="10"/>
          <tpl fld="8" item="3"/>
          <tpl hier="25" item="7"/>
          <tpl hier="61" item="3"/>
          <tpl fld="7" item="19"/>
        </tpls>
      </m>
      <m>
        <tpls c="5">
          <tpl fld="2" item="10"/>
          <tpl fld="8" item="3"/>
          <tpl hier="25" item="7"/>
          <tpl hier="61" item="3"/>
          <tpl fld="7" item="4"/>
        </tpls>
      </m>
      <n v="97032.11" in="0">
        <tpls c="5">
          <tpl fld="2" item="10"/>
          <tpl fld="8" item="2"/>
          <tpl hier="25" item="7"/>
          <tpl hier="61" item="3"/>
          <tpl fld="7" item="18"/>
        </tpls>
      </n>
      <n v="88463.71" in="0">
        <tpls c="5">
          <tpl fld="2" item="10"/>
          <tpl fld="8" item="2"/>
          <tpl hier="25" item="7"/>
          <tpl hier="61" item="3"/>
          <tpl fld="7" item="3"/>
        </tpls>
      </n>
      <m>
        <tpls c="5">
          <tpl fld="2" item="10"/>
          <tpl fld="8" item="4"/>
          <tpl hier="25" item="7"/>
          <tpl hier="61" item="3"/>
          <tpl fld="7" item="16"/>
        </tpls>
      </m>
      <m>
        <tpls c="5">
          <tpl fld="2" item="10"/>
          <tpl fld="8" item="3"/>
          <tpl hier="25" item="7"/>
          <tpl hier="61" item="3"/>
          <tpl fld="7" item="15"/>
        </tpls>
      </m>
      <m>
        <tpls c="5">
          <tpl fld="2" item="10"/>
          <tpl fld="8" item="3"/>
          <tpl hier="25" item="7"/>
          <tpl hier="61" item="3"/>
          <tpl fld="7" item="26"/>
        </tpls>
      </m>
      <n v="79234.460000000006" in="0">
        <tpls c="5">
          <tpl fld="2" item="10"/>
          <tpl fld="8" item="2"/>
          <tpl hier="25" item="7"/>
          <tpl hier="61" item="3"/>
          <tpl fld="7" item="14"/>
        </tpls>
      </n>
      <n v="88784.17" in="0">
        <tpls c="5">
          <tpl fld="2" item="10"/>
          <tpl fld="8" item="2"/>
          <tpl hier="25" item="7"/>
          <tpl hier="61" item="3"/>
          <tpl fld="7" item="0"/>
        </tpls>
      </n>
      <m>
        <tpls c="5">
          <tpl fld="2" item="10"/>
          <tpl fld="8" item="3"/>
          <tpl hier="25" item="7"/>
          <tpl hier="61" item="3"/>
          <tpl fld="7" item="30"/>
        </tpls>
      </m>
      <m>
        <tpls c="5">
          <tpl fld="2" item="10"/>
          <tpl fld="8" item="3"/>
          <tpl hier="25" item="7"/>
          <tpl hier="61" item="3"/>
          <tpl fld="7" item="11"/>
        </tpls>
      </m>
      <n v="86221.759999999995" in="0">
        <tpls c="5">
          <tpl fld="2" item="10"/>
          <tpl fld="8" item="2"/>
          <tpl hier="25" item="7"/>
          <tpl hier="61" item="3"/>
          <tpl fld="7" item="25"/>
        </tpls>
      </n>
      <n v="79635" in="0">
        <tpls c="5">
          <tpl fld="2" item="10"/>
          <tpl fld="8" item="2"/>
          <tpl hier="25" item="7"/>
          <tpl hier="61" item="3"/>
          <tpl fld="7" item="10"/>
        </tpls>
      </n>
      <n v="64582.36" in="0">
        <tpls c="5">
          <tpl fld="2" item="10"/>
          <tpl fld="8" item="5"/>
          <tpl hier="25" item="7"/>
          <tpl hier="61" item="3"/>
          <tpl fld="7" item="29"/>
        </tpls>
      </n>
      <n v="69950.45" in="0">
        <tpls c="5">
          <tpl fld="2" item="10"/>
          <tpl fld="8" item="5"/>
          <tpl hier="25" item="7"/>
          <tpl hier="61" item="3"/>
          <tpl fld="7" item="13"/>
        </tpls>
      </n>
      <n v="72395.87" in="0">
        <tpls c="5">
          <tpl fld="2" item="10"/>
          <tpl fld="8" item="5"/>
          <tpl hier="25" item="7"/>
          <tpl hier="61" item="3"/>
          <tpl fld="7" item="2"/>
        </tpls>
      </n>
      <n v="65119.199999999997" in="0">
        <tpls c="5">
          <tpl fld="2" item="10"/>
          <tpl fld="8" item="5"/>
          <tpl hier="25" item="7"/>
          <tpl hier="61" item="3"/>
          <tpl fld="7" item="17"/>
        </tpls>
      </n>
      <n v="76997.87" in="0">
        <tpls c="5">
          <tpl fld="2" item="10"/>
          <tpl fld="8" item="5"/>
          <tpl hier="25" item="7"/>
          <tpl hier="61" item="3"/>
          <tpl fld="7" item="6"/>
        </tpls>
      </n>
      <n v="49035.91" in="0">
        <tpls c="5">
          <tpl fld="2" item="10"/>
          <tpl fld="8" item="5"/>
          <tpl hier="25" item="7"/>
          <tpl hier="61" item="3"/>
          <tpl fld="7" item="28"/>
        </tpls>
      </n>
      <n v="77557.39" in="0">
        <tpls c="5">
          <tpl fld="2" item="10"/>
          <tpl fld="8" item="5"/>
          <tpl hier="25" item="7"/>
          <tpl hier="61" item="3"/>
          <tpl fld="7" item="9"/>
        </tpls>
      </n>
      <n v="74717.759999999995" in="0">
        <tpls c="5">
          <tpl fld="2" item="10"/>
          <tpl fld="8" item="5"/>
          <tpl hier="25" item="7"/>
          <tpl hier="61" item="3"/>
          <tpl fld="7" item="24"/>
        </tpls>
      </n>
      <n v="80676.75" in="0">
        <tpls c="5">
          <tpl fld="2" item="10"/>
          <tpl fld="8" item="5"/>
          <tpl hier="25" item="7"/>
          <tpl hier="61" item="3"/>
          <tpl fld="7" item="19"/>
        </tpls>
      </n>
      <n v="73478.34" in="0">
        <tpls c="5">
          <tpl fld="2" item="10"/>
          <tpl fld="8" item="5"/>
          <tpl hier="25" item="7"/>
          <tpl hier="61" item="3"/>
          <tpl fld="7" item="4"/>
        </tpls>
      </n>
      <n v="76918.97" in="0">
        <tpls c="5">
          <tpl fld="2" item="10"/>
          <tpl fld="8" item="5"/>
          <tpl hier="25" item="7"/>
          <tpl hier="61" item="3"/>
          <tpl fld="7" item="22"/>
        </tpls>
      </n>
      <n v="70568.56" in="0">
        <tpls c="5">
          <tpl fld="2" item="10"/>
          <tpl fld="8" item="5"/>
          <tpl hier="25" item="7"/>
          <tpl hier="61" item="3"/>
          <tpl fld="7" item="15"/>
        </tpls>
      </n>
      <n v="70455.820000000007" in="0">
        <tpls c="5">
          <tpl fld="2" item="10"/>
          <tpl fld="8" item="5"/>
          <tpl hier="25" item="7"/>
          <tpl hier="61" item="3"/>
          <tpl fld="7" item="26"/>
        </tpls>
      </n>
      <n v="61479.49" in="0">
        <tpls c="5">
          <tpl fld="2" item="10"/>
          <tpl fld="8" item="5"/>
          <tpl hier="25" item="7"/>
          <tpl hier="61" item="3"/>
          <tpl fld="7" item="27"/>
        </tpls>
      </n>
      <n v="21186.78" in="0">
        <tpls c="5">
          <tpl fld="2" item="10"/>
          <tpl fld="8" item="5"/>
          <tpl hier="25" item="7"/>
          <tpl hier="61" item="3"/>
          <tpl fld="7" item="30"/>
        </tpls>
      </n>
      <n v="84950.5" in="0">
        <tpls c="5">
          <tpl fld="2" item="10"/>
          <tpl fld="8" item="5"/>
          <tpl hier="25" item="7"/>
          <tpl hier="61" item="3"/>
          <tpl fld="7" item="11"/>
        </tpls>
      </n>
      <n v="74207.070000000007" in="0">
        <tpls c="5">
          <tpl fld="2" item="10"/>
          <tpl fld="8" item="5"/>
          <tpl hier="25" item="7"/>
          <tpl hier="61" item="3"/>
          <tpl fld="7" item="25"/>
        </tpls>
      </n>
      <n v="71528.570000000007" in="0">
        <tpls c="5">
          <tpl fld="2" item="10"/>
          <tpl fld="8" item="5"/>
          <tpl hier="25" item="7"/>
          <tpl hier="61" item="3"/>
          <tpl fld="7" item="10"/>
        </tpls>
      </n>
      <n v="71179.86" in="0">
        <tpls c="5">
          <tpl fld="2" item="10"/>
          <tpl fld="8" item="5"/>
          <tpl hier="25" item="7"/>
          <tpl hier="61" item="3"/>
          <tpl fld="7" item="7"/>
        </tpls>
      </n>
      <n v="70738.960000000006" in="0">
        <tpls c="5">
          <tpl fld="2" item="10"/>
          <tpl fld="8" item="5"/>
          <tpl hier="25" item="7"/>
          <tpl hier="61" item="3"/>
          <tpl fld="7" item="3"/>
        </tpls>
      </n>
      <n v="72132.86" in="0">
        <tpls c="5">
          <tpl fld="2" item="10"/>
          <tpl fld="8" item="5"/>
          <tpl hier="25" item="7"/>
          <tpl hier="61" item="3"/>
          <tpl fld="7" item="21"/>
        </tpls>
      </n>
      <n v="83841.69" in="0">
        <tpls c="5">
          <tpl fld="2" item="10"/>
          <tpl fld="8" item="5"/>
          <tpl hier="25" item="7"/>
          <tpl hier="61" item="3"/>
          <tpl fld="7" item="18"/>
        </tpls>
      </n>
      <n v="61445.05" in="0">
        <tpls c="5">
          <tpl fld="2" item="10"/>
          <tpl fld="8" item="5"/>
          <tpl hier="25" item="7"/>
          <tpl hier="61" item="3"/>
          <tpl fld="7" item="14"/>
        </tpls>
      </n>
      <n v="81912.41" in="0">
        <tpls c="5">
          <tpl fld="2" item="10"/>
          <tpl fld="8" item="5"/>
          <tpl hier="25" item="7"/>
          <tpl hier="61" item="3"/>
          <tpl fld="7" item="0"/>
        </tpls>
      </n>
      <n v="54520.31" in="0">
        <tpls c="5">
          <tpl fld="2" item="10"/>
          <tpl fld="8" item="5"/>
          <tpl hier="25" item="7"/>
          <tpl hier="61" item="3"/>
          <tpl fld="7" item="20"/>
        </tpls>
      </n>
      <n v="77883.47" in="0">
        <tpls c="5">
          <tpl fld="2" item="10"/>
          <tpl fld="8" item="5"/>
          <tpl hier="25" item="7"/>
          <tpl hier="61" item="3"/>
          <tpl fld="7" item="16"/>
        </tpls>
      </n>
      <n v="83539.34" in="0">
        <tpls c="5">
          <tpl fld="2" item="10"/>
          <tpl fld="8" item="5"/>
          <tpl hier="25" item="7"/>
          <tpl hier="61" item="3"/>
          <tpl fld="7" item="8"/>
        </tpls>
      </n>
      <n v="82254.960000000006" in="0">
        <tpls c="5">
          <tpl fld="2" item="10"/>
          <tpl fld="8" item="1"/>
          <tpl hier="25" item="7"/>
          <tpl hier="61" item="3"/>
          <tpl fld="7" item="9"/>
        </tpls>
      </n>
      <n v="67217.42" in="0">
        <tpls c="5">
          <tpl fld="2" item="10"/>
          <tpl fld="8" item="1"/>
          <tpl hier="25" item="7"/>
          <tpl hier="61" item="3"/>
          <tpl fld="7" item="29"/>
        </tpls>
      </n>
      <n v="75843.320000000007" in="0">
        <tpls c="5">
          <tpl fld="2" item="10"/>
          <tpl fld="8" item="1"/>
          <tpl hier="25" item="7"/>
          <tpl hier="61" item="3"/>
          <tpl fld="7" item="13"/>
        </tpls>
      </n>
      <n v="80569.17" in="0">
        <tpls c="5">
          <tpl fld="2" item="10"/>
          <tpl fld="8" item="1"/>
          <tpl hier="25" item="7"/>
          <tpl hier="61" item="3"/>
          <tpl fld="7" item="24"/>
        </tpls>
      </n>
      <n v="90399.42" in="0">
        <tpls c="5">
          <tpl fld="2" item="10"/>
          <tpl fld="8" item="1"/>
          <tpl hier="25" item="7"/>
          <tpl hier="61" item="3"/>
          <tpl fld="7" item="2"/>
        </tpls>
      </n>
      <n v="74795.63" in="0">
        <tpls c="5">
          <tpl fld="2" item="10"/>
          <tpl fld="8" item="1"/>
          <tpl hier="25" item="7"/>
          <tpl hier="61" item="3"/>
          <tpl fld="7" item="17"/>
        </tpls>
      </n>
      <n v="86451" in="0">
        <tpls c="5">
          <tpl fld="2" item="10"/>
          <tpl fld="8" item="1"/>
          <tpl hier="25" item="7"/>
          <tpl hier="61" item="3"/>
          <tpl fld="7" item="6"/>
        </tpls>
      </n>
      <n v="52230.84" in="0">
        <tpls c="5">
          <tpl fld="2" item="10"/>
          <tpl fld="8" item="1"/>
          <tpl hier="25" item="7"/>
          <tpl hier="61" item="3"/>
          <tpl fld="7" item="28"/>
        </tpls>
      </n>
      <n v="85090.1" in="0">
        <tpls c="5">
          <tpl fld="2" item="10"/>
          <tpl fld="8" item="1"/>
          <tpl hier="25" item="7"/>
          <tpl hier="61" item="3"/>
          <tpl fld="7" item="15"/>
        </tpls>
      </n>
      <n v="86775.59" in="0">
        <tpls c="5">
          <tpl fld="2" item="10"/>
          <tpl fld="8" item="1"/>
          <tpl hier="25" item="7"/>
          <tpl hier="61" item="3"/>
          <tpl fld="7" item="26"/>
        </tpls>
      </n>
      <n v="80302.89" in="0">
        <tpls c="5">
          <tpl fld="2" item="10"/>
          <tpl fld="8" item="1"/>
          <tpl hier="25" item="7"/>
          <tpl hier="61" item="3"/>
          <tpl fld="7" item="27"/>
        </tpls>
      </n>
      <n v="61108.76" in="0">
        <tpls c="5">
          <tpl fld="2" item="10"/>
          <tpl fld="8" item="1"/>
          <tpl hier="25" item="7"/>
          <tpl hier="61" item="3"/>
          <tpl fld="7" item="4"/>
        </tpls>
      </n>
      <n v="17604.45" in="0">
        <tpls c="5">
          <tpl fld="2" item="10"/>
          <tpl fld="8" item="1"/>
          <tpl hier="25" item="7"/>
          <tpl hier="61" item="3"/>
          <tpl fld="7" item="30"/>
        </tpls>
      </n>
      <n v="73520.69" in="0">
        <tpls c="5">
          <tpl fld="2" item="10"/>
          <tpl fld="8" item="1"/>
          <tpl hier="25" item="7"/>
          <tpl hier="61" item="3"/>
          <tpl fld="7" item="11"/>
        </tpls>
      </n>
      <n v="85373.9" in="0">
        <tpls c="5">
          <tpl fld="2" item="10"/>
          <tpl fld="8" item="1"/>
          <tpl hier="25" item="7"/>
          <tpl hier="61" item="3"/>
          <tpl fld="7" item="22"/>
        </tpls>
      </n>
      <n v="83834.789999999994" in="0">
        <tpls c="5">
          <tpl fld="2" item="10"/>
          <tpl fld="8" item="1"/>
          <tpl hier="25" item="7"/>
          <tpl hier="61" item="3"/>
          <tpl fld="7" item="19"/>
        </tpls>
      </n>
      <n v="87163.49" in="0">
        <tpls c="5">
          <tpl fld="2" item="10"/>
          <tpl fld="8" item="1"/>
          <tpl hier="25" item="7"/>
          <tpl hier="61" item="3"/>
          <tpl fld="7" item="21"/>
        </tpls>
      </n>
      <n v="79798.59" in="0">
        <tpls c="5">
          <tpl fld="2" item="10"/>
          <tpl fld="8" item="1"/>
          <tpl hier="25" item="7"/>
          <tpl hier="61" item="3"/>
          <tpl fld="7" item="7"/>
        </tpls>
      </n>
      <n v="83822.2" in="0">
        <tpls c="5">
          <tpl fld="2" item="10"/>
          <tpl fld="8" item="1"/>
          <tpl hier="25" item="7"/>
          <tpl hier="61" item="3"/>
          <tpl fld="7" item="18"/>
        </tpls>
      </n>
      <n v="82130.83" in="0">
        <tpls c="5">
          <tpl fld="2" item="10"/>
          <tpl fld="8" item="1"/>
          <tpl hier="25" item="7"/>
          <tpl hier="61" item="3"/>
          <tpl fld="7" item="0"/>
        </tpls>
      </n>
      <n v="81165.570000000007" in="0">
        <tpls c="5">
          <tpl fld="2" item="10"/>
          <tpl fld="8" item="1"/>
          <tpl hier="25" item="7"/>
          <tpl hier="61" item="3"/>
          <tpl fld="7" item="25"/>
        </tpls>
      </n>
      <n v="67687.34" in="0">
        <tpls c="5">
          <tpl fld="2" item="10"/>
          <tpl fld="8" item="1"/>
          <tpl hier="25" item="7"/>
          <tpl hier="61" item="3"/>
          <tpl fld="7" item="10"/>
        </tpls>
      </n>
      <n v="78779.350000000006" in="0">
        <tpls c="5">
          <tpl fld="2" item="10"/>
          <tpl fld="8" item="1"/>
          <tpl hier="25" item="7"/>
          <tpl hier="61" item="3"/>
          <tpl fld="7" item="3"/>
        </tpls>
      </n>
      <n v="72905.37" in="0">
        <tpls c="5">
          <tpl fld="2" item="10"/>
          <tpl fld="8" item="1"/>
          <tpl hier="25" item="7"/>
          <tpl hier="61" item="3"/>
          <tpl fld="7" item="14"/>
        </tpls>
      </n>
      <n v="90781.89" in="0">
        <tpls c="5">
          <tpl fld="2" item="10"/>
          <tpl fld="8" item="1"/>
          <tpl hier="25" item="7"/>
          <tpl hier="61" item="3"/>
          <tpl fld="7" item="16"/>
        </tpls>
      </n>
      <n v="88980.83" in="0">
        <tpls c="5">
          <tpl fld="2" item="10"/>
          <tpl fld="8" item="1"/>
          <tpl hier="25" item="7"/>
          <tpl hier="61" item="3"/>
          <tpl fld="7" item="8"/>
        </tpls>
      </n>
      <n v="74159.679999999993" in="0">
        <tpls c="5">
          <tpl fld="2" item="10"/>
          <tpl fld="8" item="1"/>
          <tpl hier="25" item="7"/>
          <tpl hier="61" item="3"/>
          <tpl fld="7" item="23"/>
        </tpls>
      </n>
      <m>
        <tpls c="5">
          <tpl fld="2" item="10"/>
          <tpl fld="8" item="3"/>
          <tpl hier="25" item="7"/>
          <tpl hier="61" item="3"/>
          <tpl fld="7" item="24"/>
        </tpls>
      </m>
      <m>
        <tpls c="5">
          <tpl fld="2" item="10"/>
          <tpl fld="8" item="4"/>
          <tpl hier="25" item="7"/>
          <tpl hier="61" item="3"/>
          <tpl fld="7" item="24"/>
        </tpls>
      </m>
      <n v="94816.11" in="0">
        <tpls c="5">
          <tpl fld="2" item="10"/>
          <tpl fld="8" item="2"/>
          <tpl hier="25" item="7"/>
          <tpl hier="61" item="3"/>
          <tpl fld="7" item="24"/>
        </tpls>
      </n>
      <m>
        <tpls c="5">
          <tpl fld="2" item="10"/>
          <tpl fld="8" item="3"/>
          <tpl hier="25" item="7"/>
          <tpl hier="61" item="3"/>
          <tpl fld="7" item="28"/>
        </tpls>
      </m>
      <m>
        <tpls c="5">
          <tpl fld="2" item="10"/>
          <tpl fld="8" item="4"/>
          <tpl hier="25" item="7"/>
          <tpl hier="61" item="3"/>
          <tpl fld="7" item="28"/>
        </tpls>
      </m>
      <m>
        <tpls c="5">
          <tpl fld="2" item="10"/>
          <tpl fld="8" item="3"/>
          <tpl hier="25" item="7"/>
          <tpl hier="61" item="3"/>
          <tpl fld="7" item="17"/>
        </tpls>
      </m>
      <m>
        <tpls c="5">
          <tpl fld="2" item="10"/>
          <tpl fld="8" item="4"/>
          <tpl hier="25" item="7"/>
          <tpl hier="61" item="3"/>
          <tpl fld="7" item="17"/>
        </tpls>
      </m>
      <n v="85661.81" in="0">
        <tpls c="5">
          <tpl fld="2" item="10"/>
          <tpl fld="8" item="2"/>
          <tpl hier="25" item="7"/>
          <tpl hier="61" item="3"/>
          <tpl fld="7" item="17"/>
        </tpls>
      </n>
      <m>
        <tpls c="5">
          <tpl fld="2" item="10"/>
          <tpl fld="8" item="3"/>
          <tpl hier="25" item="7"/>
          <tpl hier="61" item="3"/>
          <tpl fld="7" item="13"/>
        </tpls>
      </m>
      <m>
        <tpls c="5">
          <tpl fld="2" item="10"/>
          <tpl fld="8" item="4"/>
          <tpl hier="25" item="7"/>
          <tpl hier="61" item="3"/>
          <tpl fld="7" item="13"/>
        </tpls>
      </m>
      <n v="82238.899999999994" in="0">
        <tpls c="5">
          <tpl fld="2" item="10"/>
          <tpl fld="8" item="2"/>
          <tpl hier="25" item="7"/>
          <tpl hier="61" item="3"/>
          <tpl fld="7" item="13"/>
        </tpls>
      </n>
      <m>
        <tpls c="5">
          <tpl fld="2" item="10"/>
          <tpl fld="8" item="3"/>
          <tpl hier="25" item="7"/>
          <tpl hier="61" item="3"/>
          <tpl fld="7" item="9"/>
        </tpls>
      </m>
      <m>
        <tpls c="5">
          <tpl fld="2" item="10"/>
          <tpl fld="8" item="4"/>
          <tpl hier="25" item="7"/>
          <tpl hier="61" item="3"/>
          <tpl fld="7" item="9"/>
        </tpls>
      </m>
      <m>
        <tpls c="5">
          <tpl fld="2" item="10"/>
          <tpl fld="8" item="3"/>
          <tpl hier="25" item="7"/>
          <tpl hier="61" item="3"/>
          <tpl fld="7" item="6"/>
        </tpls>
      </m>
      <m>
        <tpls c="5">
          <tpl fld="2" item="10"/>
          <tpl fld="8" item="4"/>
          <tpl hier="25" item="7"/>
          <tpl hier="61" item="3"/>
          <tpl fld="7" item="6"/>
        </tpls>
      </m>
      <n v="95917.38" in="0">
        <tpls c="5">
          <tpl fld="2" item="10"/>
          <tpl fld="8" item="2"/>
          <tpl hier="25" item="7"/>
          <tpl hier="61" item="3"/>
          <tpl fld="7" item="6"/>
        </tpls>
      </n>
      <m>
        <tpls c="5">
          <tpl fld="2" item="10"/>
          <tpl fld="8" item="3"/>
          <tpl hier="25" item="7"/>
          <tpl hier="61" item="3"/>
          <tpl fld="7" item="2"/>
        </tpls>
      </m>
      <m>
        <tpls c="5">
          <tpl fld="2" item="10"/>
          <tpl fld="8" item="4"/>
          <tpl hier="25" item="7"/>
          <tpl hier="61" item="3"/>
          <tpl fld="7" item="2"/>
        </tpls>
      </m>
      <m>
        <tpls c="5">
          <tpl fld="2" item="10"/>
          <tpl fld="8" item="3"/>
          <tpl hier="25" item="7"/>
          <tpl hier="61" item="3"/>
          <tpl fld="7" item="29"/>
        </tpls>
      </m>
      <m>
        <tpls c="5">
          <tpl fld="2" item="10"/>
          <tpl fld="8" item="4"/>
          <tpl hier="25" item="7"/>
          <tpl hier="61" item="3"/>
          <tpl fld="7" item="29"/>
        </tpls>
      </m>
      <n v="64893.1" in="0">
        <tpls c="5">
          <tpl fld="2" item="10"/>
          <tpl fld="8" item="5"/>
          <tpl hier="25" item="7"/>
          <tpl hier="61" item="3"/>
          <tpl fld="7" item="23"/>
        </tpls>
      </n>
      <m>
        <tpls c="5">
          <tpl fld="2" item="10"/>
          <tpl fld="8" item="4"/>
          <tpl hier="25" item="7"/>
          <tpl hier="61" item="3"/>
          <tpl fld="7" item="19"/>
        </tpls>
      </m>
      <m>
        <tpls c="5">
          <tpl fld="2" item="10"/>
          <tpl fld="8" item="3"/>
          <tpl hier="25" item="7"/>
          <tpl hier="61" item="3"/>
          <tpl fld="7" item="18"/>
        </tpls>
      </m>
      <n v="54646.85" in="0">
        <tpls c="5">
          <tpl fld="2" item="10"/>
          <tpl fld="8" item="2"/>
          <tpl hier="25" item="7"/>
          <tpl hier="61" item="3"/>
          <tpl fld="7" item="28"/>
        </tpls>
      </n>
      <n v="58701.04" in="0">
        <tpls c="5">
          <tpl fld="2" item="10"/>
          <tpl fld="8" item="1"/>
          <tpl hier="25" item="7"/>
          <tpl hier="61" item="3"/>
          <tpl fld="7" item="20"/>
        </tpls>
      </n>
      <m>
        <tpls c="5">
          <tpl fld="2" item="10"/>
          <tpl fld="8" item="4"/>
          <tpl hier="25" item="7"/>
          <tpl hier="61" item="3"/>
          <tpl fld="7" item="27"/>
        </tpls>
      </m>
      <m>
        <tpls c="5">
          <tpl fld="2" item="10"/>
          <tpl fld="8" item="3"/>
          <tpl hier="25" item="7"/>
          <tpl hier="61" item="3"/>
          <tpl fld="7" item="10"/>
        </tpls>
      </m>
      <n v="94458.2" in="0">
        <tpls c="5">
          <tpl fld="2" item="10"/>
          <tpl fld="8" item="2"/>
          <tpl hier="25" item="7"/>
          <tpl hier="61" item="3"/>
          <tpl fld="7" item="9"/>
        </tpls>
      </n>
      <m>
        <tpls c="5">
          <tpl fld="2" item="10"/>
          <tpl fld="8" item="3"/>
          <tpl hier="25" item="7"/>
          <tpl hier="61" item="3"/>
          <tpl fld="7" item="21"/>
        </tpls>
      </m>
      <n v="81615.320000000007" in="0">
        <tpls c="5">
          <tpl fld="2" item="10"/>
          <tpl fld="8" item="2"/>
          <tpl hier="25" item="7"/>
          <tpl hier="61" item="3"/>
          <tpl fld="7" item="29"/>
        </tpls>
      </n>
      <n v="81491.14" in="0">
        <tpls c="5">
          <tpl fld="2" item="10"/>
          <tpl fld="8" item="5"/>
          <tpl hier="25" item="7"/>
          <tpl hier="61" item="3"/>
          <tpl fld="7" item="5"/>
        </tpls>
      </n>
      <m>
        <tpls c="5">
          <tpl fld="2" item="10"/>
          <tpl fld="8" item="4"/>
          <tpl hier="25" item="7"/>
          <tpl hier="61" item="3"/>
          <tpl fld="7" item="26"/>
        </tpls>
      </m>
      <m>
        <tpls c="5">
          <tpl fld="2" item="10"/>
          <tpl fld="8" item="3"/>
          <tpl hier="25" item="7"/>
          <tpl hier="61" item="3"/>
          <tpl fld="7" item="7"/>
        </tpls>
      </m>
      <n v="88265.19" in="0">
        <tpls c="5">
          <tpl fld="2" item="10"/>
          <tpl fld="8" item="2"/>
          <tpl hier="25" item="7"/>
          <tpl hier="61" item="3"/>
          <tpl fld="7" item="2"/>
        </tpls>
      </n>
      <n v="63565.77" in="0">
        <tpls c="5">
          <tpl fld="2" item="10"/>
          <tpl fld="8" item="1"/>
          <tpl hier="25" item="7"/>
          <tpl hier="61" item="3"/>
          <tpl fld="7" item="5"/>
        </tpls>
      </n>
      <m>
        <tpls c="5">
          <tpl fld="2" item="10"/>
          <tpl fld="8" item="4"/>
          <tpl hier="25" item="7"/>
          <tpl hier="61" item="3"/>
          <tpl fld="7" item="30"/>
        </tpls>
      </m>
      <m>
        <tpls c="5">
          <tpl fld="2" item="10"/>
          <tpl fld="8" item="3"/>
          <tpl hier="25" item="7"/>
          <tpl hier="61" item="3"/>
          <tpl fld="7" item="0"/>
        </tpls>
      </m>
      <m>
        <tpls c="5">
          <tpl fld="2" item="10"/>
          <tpl fld="8" item="0"/>
          <tpl hier="25" item="7"/>
          <tpl hier="61" item="3"/>
          <tpl fld="7" item="30"/>
        </tpls>
      </m>
      <m>
        <tpls c="5">
          <tpl fld="2" item="10"/>
          <tpl fld="8" item="0"/>
          <tpl hier="25" item="7"/>
          <tpl hier="61" item="3"/>
          <tpl fld="7" item="26"/>
        </tpls>
      </m>
      <m>
        <tpls c="5">
          <tpl fld="2" item="10"/>
          <tpl fld="8" item="0"/>
          <tpl hier="25" item="7"/>
          <tpl hier="61" item="3"/>
          <tpl fld="7" item="27"/>
        </tpls>
      </m>
      <m>
        <tpls c="5">
          <tpl fld="2" item="10"/>
          <tpl fld="8" item="0"/>
          <tpl hier="25" item="7"/>
          <tpl hier="61" item="3"/>
          <tpl fld="7" item="19"/>
        </tpls>
      </m>
      <m>
        <tpls c="5">
          <tpl fld="2" item="10"/>
          <tpl fld="8" item="0"/>
          <tpl hier="25" item="7"/>
          <tpl hier="61" item="3"/>
          <tpl fld="7" item="12"/>
        </tpls>
      </m>
      <m>
        <tpls c="5">
          <tpl fld="2" item="10"/>
          <tpl fld="8" item="0"/>
          <tpl hier="25" item="7"/>
          <tpl hier="61" item="3"/>
          <tpl fld="7" item="8"/>
        </tpls>
      </m>
      <m>
        <tpls c="5">
          <tpl fld="2" item="10"/>
          <tpl fld="8" item="0"/>
          <tpl hier="25" item="7"/>
          <tpl hier="61" item="3"/>
          <tpl fld="7" item="1"/>
        </tpls>
      </m>
      <m>
        <tpls c="5">
          <tpl fld="2" item="10"/>
          <tpl fld="8" item="0"/>
          <tpl hier="25" item="7"/>
          <tpl hier="61" item="3"/>
          <tpl fld="7" item="16"/>
        </tpls>
      </m>
      <m>
        <tpls c="5">
          <tpl fld="2" item="10"/>
          <tpl fld="8" item="0"/>
          <tpl hier="25" item="7"/>
          <tpl hier="61" item="3"/>
          <tpl fld="7" item="23"/>
        </tpls>
      </m>
      <m>
        <tpls c="5">
          <tpl fld="2" item="10"/>
          <tpl fld="8" item="0"/>
          <tpl hier="25" item="7"/>
          <tpl hier="61" item="3"/>
          <tpl fld="7" item="5"/>
        </tpls>
      </m>
      <m>
        <tpls c="5">
          <tpl fld="2" item="10"/>
          <tpl fld="8" item="0"/>
          <tpl hier="25" item="7"/>
          <tpl hier="61" item="3"/>
          <tpl fld="7" item="20"/>
        </tpls>
      </m>
      <m>
        <tpls c="5">
          <tpl fld="2" item="10"/>
          <tpl fld="8" item="0"/>
          <tpl hier="25" item="7"/>
          <tpl hier="61" item="3"/>
          <tpl fld="7" item="14"/>
        </tpls>
      </m>
      <m>
        <tpls c="5">
          <tpl fld="2" item="10"/>
          <tpl fld="8" item="0"/>
          <tpl hier="25" item="7"/>
          <tpl hier="61" item="3"/>
          <tpl fld="7" item="0"/>
        </tpls>
      </m>
      <m>
        <tpls c="5">
          <tpl fld="2" item="10"/>
          <tpl fld="8" item="0"/>
          <tpl hier="25" item="7"/>
          <tpl hier="61" item="3"/>
          <tpl fld="7" item="25"/>
        </tpls>
      </m>
      <m>
        <tpls c="5">
          <tpl fld="2" item="10"/>
          <tpl fld="8" item="0"/>
          <tpl hier="25" item="7"/>
          <tpl hier="61" item="3"/>
          <tpl fld="7" item="10"/>
        </tpls>
      </m>
      <m>
        <tpls c="5">
          <tpl fld="2" item="10"/>
          <tpl fld="8" item="0"/>
          <tpl hier="25" item="7"/>
          <tpl hier="61" item="3"/>
          <tpl fld="7" item="7"/>
        </tpls>
      </m>
      <m>
        <tpls c="5">
          <tpl fld="2" item="10"/>
          <tpl fld="8" item="0"/>
          <tpl hier="25" item="7"/>
          <tpl hier="61" item="3"/>
          <tpl fld="7" item="3"/>
        </tpls>
      </m>
      <m>
        <tpls c="5">
          <tpl fld="2" item="10"/>
          <tpl fld="8" item="0"/>
          <tpl hier="25" item="7"/>
          <tpl hier="61" item="3"/>
          <tpl fld="7" item="21"/>
        </tpls>
      </m>
      <m>
        <tpls c="5">
          <tpl fld="2" item="10"/>
          <tpl fld="8" item="0"/>
          <tpl hier="25" item="7"/>
          <tpl hier="61" item="3"/>
          <tpl fld="7" item="18"/>
        </tpls>
      </m>
      <m>
        <tpls c="5">
          <tpl fld="2" item="10"/>
          <tpl fld="8" item="0"/>
          <tpl hier="25" item="7"/>
          <tpl hier="61" item="3"/>
          <tpl fld="7" item="28"/>
        </tpls>
      </m>
      <m>
        <tpls c="5">
          <tpl fld="2" item="10"/>
          <tpl fld="8" item="0"/>
          <tpl hier="25" item="7"/>
          <tpl hier="61" item="3"/>
          <tpl fld="7" item="6"/>
        </tpls>
      </m>
      <m>
        <tpls c="5">
          <tpl fld="2" item="10"/>
          <tpl fld="8" item="0"/>
          <tpl hier="25" item="7"/>
          <tpl hier="61" item="3"/>
          <tpl fld="7" item="17"/>
        </tpls>
      </m>
      <m>
        <tpls c="5">
          <tpl fld="2" item="10"/>
          <tpl fld="8" item="0"/>
          <tpl hier="25" item="7"/>
          <tpl hier="61" item="3"/>
          <tpl fld="7" item="29"/>
        </tpls>
      </m>
      <m>
        <tpls c="5">
          <tpl fld="2" item="10"/>
          <tpl fld="8" item="0"/>
          <tpl hier="25" item="7"/>
          <tpl hier="61" item="3"/>
          <tpl fld="7" item="24"/>
        </tpls>
      </m>
      <m>
        <tpls c="5">
          <tpl fld="2" item="10"/>
          <tpl fld="8" item="0"/>
          <tpl hier="25" item="7"/>
          <tpl hier="61" item="3"/>
          <tpl fld="7" item="9"/>
        </tpls>
      </m>
      <m>
        <tpls c="5">
          <tpl fld="2" item="10"/>
          <tpl fld="8" item="0"/>
          <tpl hier="25" item="7"/>
          <tpl hier="61" item="3"/>
          <tpl fld="7" item="2"/>
        </tpls>
      </m>
      <m>
        <tpls c="5">
          <tpl fld="2" item="10"/>
          <tpl fld="8" item="0"/>
          <tpl hier="25" item="7"/>
          <tpl hier="61" item="3"/>
          <tpl fld="7" item="13"/>
        </tpls>
      </m>
      <m>
        <tpls c="5">
          <tpl fld="2" item="10"/>
          <tpl fld="8" item="0"/>
          <tpl hier="25" item="7"/>
          <tpl hier="61" item="3"/>
          <tpl fld="7" item="15"/>
        </tpls>
      </m>
      <m>
        <tpls c="5">
          <tpl fld="2" item="10"/>
          <tpl fld="8" item="0"/>
          <tpl hier="25" item="7"/>
          <tpl hier="61" item="3"/>
          <tpl fld="7" item="11"/>
        </tpls>
      </m>
      <m>
        <tpls c="5">
          <tpl fld="2" item="10"/>
          <tpl fld="8" item="0"/>
          <tpl hier="25" item="7"/>
          <tpl hier="61" item="3"/>
          <tpl fld="7" item="4"/>
        </tpls>
      </m>
      <m>
        <tpls c="5">
          <tpl fld="2" item="10"/>
          <tpl fld="8" item="0"/>
          <tpl hier="25" item="7"/>
          <tpl hier="61" item="3"/>
          <tpl fld="7" item="22"/>
        </tpls>
      </m>
      <n v="77251.69" in="0">
        <tpls c="5">
          <tpl fld="2" item="10"/>
          <tpl fld="8" item="5"/>
          <tpl hier="25" item="7"/>
          <tpl hier="61" item="3"/>
          <tpl fld="7" item="12"/>
        </tpls>
      </n>
      <n v="81318.48" in="0">
        <tpls c="5">
          <tpl fld="2" item="10"/>
          <tpl fld="8" item="1"/>
          <tpl hier="25" item="7"/>
          <tpl hier="61" item="3"/>
          <tpl fld="7" item="12"/>
        </tpls>
      </n>
      <m>
        <tpls c="5">
          <tpl fld="2" item="10"/>
          <tpl fld="8" item="4"/>
          <tpl hier="25" item="7"/>
          <tpl hier="61" item="3"/>
          <tpl fld="7" item="12"/>
        </tpls>
      </m>
      <n v="95369.93" in="0">
        <tpls c="5">
          <tpl fld="2" item="10"/>
          <tpl fld="8" item="2"/>
          <tpl hier="25" item="7"/>
          <tpl hier="61" item="3"/>
          <tpl fld="7" item="12"/>
        </tpls>
      </n>
      <m>
        <tpls c="5">
          <tpl fld="2" item="10"/>
          <tpl fld="8" item="3"/>
          <tpl hier="25" item="7"/>
          <tpl hier="61" item="3"/>
          <tpl fld="7" item="12"/>
        </tpls>
      </m>
      <n v="86824.55" in="0">
        <tpls c="5">
          <tpl fld="2" item="10"/>
          <tpl fld="8" item="1"/>
          <tpl hier="25" item="7"/>
          <tpl hier="61" item="3"/>
          <tpl fld="7" item="1"/>
        </tpls>
      </n>
      <n v="62287.23" in="0">
        <tpls c="5">
          <tpl fld="2" item="10"/>
          <tpl fld="8" item="5"/>
          <tpl hier="25" item="7"/>
          <tpl hier="61" item="3"/>
          <tpl fld="7" item="1"/>
        </tpls>
      </n>
      <m>
        <tpls c="5">
          <tpl fld="2" item="10"/>
          <tpl fld="8" item="4"/>
          <tpl hier="25" item="7"/>
          <tpl hier="61" item="3"/>
          <tpl fld="7" item="1"/>
        </tpls>
      </m>
      <n v="86939.14" in="0">
        <tpls c="5">
          <tpl fld="2" item="10"/>
          <tpl fld="8" item="2"/>
          <tpl hier="25" item="7"/>
          <tpl hier="61" item="3"/>
          <tpl fld="7" item="1"/>
        </tpls>
      </n>
      <m>
        <tpls c="5">
          <tpl fld="2" item="10"/>
          <tpl fld="8" item="3"/>
          <tpl hier="25" item="7"/>
          <tpl hier="61" item="3"/>
          <tpl fld="7" item="1"/>
        </tpls>
      </m>
    </entries>
    <sets count="8">
      <set count="1" maxRank="1" setDefinition="{[Employee_Master].[Job_Title].[All]}">
        <tpls c="1">
          <tpl hier="10" item="4294967295"/>
        </tpls>
      </set>
      <set count="1" maxRank="1" setDefinition="{[Sales_By_Employee].[Year].&amp;[2007]}">
        <tpls c="1">
          <tpl fld="0" item="0"/>
        </tpls>
      </set>
      <set count="1" maxRank="1" setDefinition="{[Employee_Master].[Employee_Status].[All]}">
        <tpls c="1">
          <tpl hier="7" item="4294967295"/>
        </tpls>
      </set>
      <set count="1" maxRank="1" setDefinition="{[TransactionMaster].[Month].[All]}">
        <tpls c="1">
          <tpl hier="61" item="4294967295"/>
        </tpls>
      </set>
      <set count="1" maxRank="1" setDefinition="{[ProductMaster].[Business_Segment].[All]}">
        <tpls c="1">
          <tpl hier="25" item="4294967295"/>
        </tpls>
      </set>
      <set count="1" maxRank="1" setDefinition="{[ProductMaster].[Business_Segment].&amp;[Housekeeping and Organization]}">
        <tpls c="1">
          <tpl fld="9" item="0"/>
        </tpls>
      </set>
      <set count="1" maxRank="1" setDefinition="{[ProductMaster].[Business_Segment].&amp;[Landscaping and Area Beautification]}">
        <tpls c="1">
          <tpl fld="9" item="1"/>
        </tpls>
      </set>
      <set count="1" maxRank="1" setDefinition="{[ProductMaster].[Business_Segment].&amp;[Maintenance and Repair]}">
        <tpls c="1">
          <tpl fld="9" item="2"/>
        </tpls>
      </set>
    </sets>
    <queryCache count="147">
      <query mdx="[Sales_By_Employee].[Date].[Month].&amp;[January]">
        <tpls c="1">
          <tpl fld="1" item="0"/>
        </tpls>
      </query>
      <query mdx="[Sales_By_Employee].[Date].[Month].&amp;[February]">
        <tpls c="1">
          <tpl fld="1" item="1"/>
        </tpls>
      </query>
      <query mdx="[Sales_By_Employee].[Date].[Month].&amp;[March]">
        <tpls c="1">
          <tpl fld="1" item="2"/>
        </tpls>
      </query>
      <query mdx="[Sales_By_Employee].[Date].[Month].&amp;[April]">
        <tpls c="1">
          <tpl fld="1" item="3"/>
        </tpls>
      </query>
      <query mdx="[Sales_By_Employee].[Date].[Month].&amp;[May]">
        <tpls c="1">
          <tpl fld="1" item="4"/>
        </tpls>
      </query>
      <query mdx="[Sales_By_Employee].[Date].[Month].&amp;[June]">
        <tpls c="1">
          <tpl fld="1" item="5"/>
        </tpls>
      </query>
      <query mdx="[Sales_By_Employee].[Date].[Month].&amp;[July]">
        <tpls c="1">
          <tpl fld="1" item="6"/>
        </tpls>
      </query>
      <query mdx="[Sales_By_Employee].[Date].[Month].&amp;[August]">
        <tpls c="1">
          <tpl fld="1" item="7"/>
        </tpls>
      </query>
      <query mdx="[Sales_By_Employee].[Date].[Month].&amp;[September]">
        <tpls c="1">
          <tpl fld="1" item="8"/>
        </tpls>
      </query>
      <query mdx="[Sales_By_Employee].[Date].[Month].&amp;[October]">
        <tpls c="1">
          <tpl fld="1" item="9"/>
        </tpls>
      </query>
      <query mdx="[Sales_By_Employee].[Date].[Month].&amp;[November]">
        <tpls c="1">
          <tpl fld="1" item="10"/>
        </tpls>
      </query>
      <query mdx="[Sales_By_Employee].[Date].[Month].&amp;[December]">
        <tpls c="1">
          <tpl fld="1" item="11"/>
        </tpls>
      </query>
      <query mdx="[Measures].[Sum of Sales_Amount 2]">
        <tpls c="1">
          <tpl fld="2" item="0"/>
        </tpls>
      </query>
      <query mdx="[Measures].[Total Revenue]">
        <tpls c="1">
          <tpl fld="2" item="1"/>
        </tpls>
      </query>
      <query mdx="[Measures].[Sum of Contracted Hours]">
        <tpls c="1">
          <tpl fld="2" item="2"/>
        </tpls>
      </query>
      <query mdx="[Measures].[Revenue Per Contracted Hour]">
        <tpls c="1">
          <tpl fld="2" item="3"/>
        </tpls>
      </query>
      <query mdx="[Measures].[Sales Volume]">
        <tpls c="1">
          <tpl fld="2" item="4"/>
        </tpls>
      </query>
      <query mdx="[Measures].[Sales Volume Per Hour]">
        <tpls c="1">
          <tpl fld="2" item="5"/>
        </tpls>
      </query>
      <query mdx="[Measures].[Hours Worked For Sale]">
        <tpls c="1">
          <tpl fld="2" item="6"/>
        </tpls>
      </query>
      <query mdx="[Measures].[Distinct Count of Employee_Number]">
        <tpls c="1">
          <tpl fld="2" item="7"/>
        </tpls>
      </query>
      <query mdx="[Measures].[Employee Usage Rate]">
        <tpls c="1">
          <tpl fld="2" item="8"/>
        </tpls>
      </query>
      <query mdx="[Measures].[Revenue Per Employee]">
        <tpls c="1">
          <tpl fld="2" item="9"/>
        </tpls>
      </query>
      <query mdx="[Sales_By_Employee].[Region].&amp;[WEST]">
        <tpls c="1">
          <tpl fld="3" item="0"/>
        </tpls>
      </query>
      <query mdx="[Sales_By_Employee].[Market].&amp;[SEATTLE]">
        <tpls c="1">
          <tpl fld="4" item="0"/>
        </tpls>
      </query>
      <query mdx="[Employee_Master].[Home_Branch].&amp;[402705]">
        <tpls c="1">
          <tpl fld="5" item="0"/>
        </tpls>
      </query>
      <query mdx="[Sales_By_Employee].[Market].&amp;[PHOENIX]">
        <tpls c="1">
          <tpl fld="4" item="1"/>
        </tpls>
      </query>
      <query mdx="[Employee_Master].[Home_Branch].&amp;[701708]">
        <tpls c="1">
          <tpl fld="5" item="1"/>
        </tpls>
      </query>
      <query mdx="[Sales_By_Employee].[Market].&amp;[CALIFORNIA]">
        <tpls c="1">
          <tpl fld="4" item="2"/>
        </tpls>
      </query>
      <query mdx="[Employee_Master].[Home_Branch].&amp;[803717]">
        <tpls c="1">
          <tpl fld="5" item="2"/>
        </tpls>
      </query>
      <query mdx="[Employee_Master].[Home_Branch].&amp;[701717]">
        <tpls c="1">
          <tpl fld="5" item="3"/>
        </tpls>
      </query>
      <query mdx="[Employee_Master].[Home_Branch].&amp;[701715]">
        <tpls c="1">
          <tpl fld="5" item="4"/>
        </tpls>
      </query>
      <query mdx="[Employee_Master].[Home_Branch].&amp;[501718]">
        <tpls c="1">
          <tpl fld="5" item="5"/>
        </tpls>
      </query>
      <query mdx="[Employee_Master].[Home_Branch].&amp;[501717]">
        <tpls c="1">
          <tpl fld="5" item="6"/>
        </tpls>
      </query>
      <query mdx="[Employee_Master].[Home_Branch].&amp;[201717]">
        <tpls c="1">
          <tpl fld="5" item="7"/>
        </tpls>
      </query>
      <query mdx="[Sales_By_Employee].[Region].&amp;[SOUTH]">
        <tpls c="1">
          <tpl fld="3" item="1"/>
        </tpls>
      </query>
      <query mdx="[Sales_By_Employee].[Market].&amp;[NEWORLEANS]">
        <tpls c="1">
          <tpl fld="4" item="3"/>
        </tpls>
      </query>
      <query mdx="[Employee_Master].[Home_Branch].&amp;[801607]">
        <tpls c="1">
          <tpl fld="5" item="8"/>
        </tpls>
      </query>
      <query mdx="[Employee_Master].[Home_Branch].&amp;[602310]">
        <tpls c="1">
          <tpl fld="5" item="9"/>
        </tpls>
      </query>
      <query mdx="[Employee_Master].[Home_Branch].&amp;[601310]">
        <tpls c="1">
          <tpl fld="5" item="10"/>
        </tpls>
      </query>
      <query mdx="[Sales_By_Employee].[Market].&amp;[FLORIDA]">
        <tpls c="1">
          <tpl fld="4" item="4"/>
        </tpls>
      </query>
      <query mdx="[Employee_Master].[Home_Branch].&amp;[702309]">
        <tpls c="1">
          <tpl fld="5" item="11"/>
        </tpls>
      </query>
      <query mdx="[Employee_Master].[Home_Branch].&amp;[701309]">
        <tpls c="1">
          <tpl fld="5" item="12"/>
        </tpls>
      </query>
      <query mdx="[Employee_Master].[Home_Branch].&amp;[301316]">
        <tpls c="1">
          <tpl fld="5" item="13"/>
        </tpls>
      </query>
      <query mdx="[Employee_Master].[Home_Branch].&amp;[101313]">
        <tpls c="1">
          <tpl fld="5" item="14"/>
        </tpls>
      </query>
      <query mdx="[Sales_By_Employee].[Market].&amp;[DALLAS]">
        <tpls c="1">
          <tpl fld="4" item="5"/>
        </tpls>
      </query>
      <query mdx="[Employee_Master].[Home_Branch].&amp;[490460]">
        <tpls c="1">
          <tpl fld="5" item="15"/>
        </tpls>
      </query>
      <query mdx="[Employee_Master].[Home_Branch].&amp;[490360]">
        <tpls c="1">
          <tpl fld="5" item="16"/>
        </tpls>
      </query>
      <query mdx="[Employee_Master].[Home_Branch].&amp;[490260]">
        <tpls c="1">
          <tpl fld="5" item="17"/>
        </tpls>
      </query>
      <query mdx="[Employee_Master].[Home_Branch].&amp;[202600]">
        <tpls c="1">
          <tpl fld="5" item="18"/>
        </tpls>
      </query>
      <query mdx="[Sales_By_Employee].[Market].&amp;[CHARLOTTE]">
        <tpls c="1">
          <tpl fld="4" item="6"/>
        </tpls>
      </query>
      <query mdx="[Employee_Master].[Home_Branch].&amp;[601306]">
        <tpls c="1">
          <tpl fld="5" item="19"/>
        </tpls>
      </query>
      <query mdx="[Employee_Master].[Home_Branch].&amp;[302301]">
        <tpls c="1">
          <tpl fld="5" item="20"/>
        </tpls>
      </query>
      <query mdx="[Employee_Master].[Home_Branch].&amp;[301301]">
        <tpls c="1">
          <tpl fld="5" item="21"/>
        </tpls>
      </query>
      <query mdx="[Employee_Master].[Home_Branch].&amp;[173901]">
        <tpls c="1">
          <tpl fld="5" item="22"/>
        </tpls>
      </query>
      <query mdx="[Sales_By_Employee].[Region].&amp;[NORTH]">
        <tpls c="1">
          <tpl fld="3" item="2"/>
        </tpls>
      </query>
      <query mdx="[Sales_By_Employee].[Market].&amp;[NEWYORK]">
        <tpls c="1">
          <tpl fld="4" item="7"/>
        </tpls>
      </query>
      <query mdx="[Employee_Master].[Home_Branch].&amp;[806211]">
        <tpls c="1">
          <tpl fld="5" item="23"/>
        </tpls>
      </query>
      <query mdx="[Employee_Master].[Home_Branch].&amp;[804211]">
        <tpls c="1">
          <tpl fld="5" item="24"/>
        </tpls>
      </query>
      <query mdx="[Employee_Master].[Home_Branch].&amp;[801211]">
        <tpls c="1">
          <tpl fld="5" item="25"/>
        </tpls>
      </query>
      <query mdx="[Sales_By_Employee].[Market].&amp;[MICHIGAN]">
        <tpls c="1">
          <tpl fld="4" item="8"/>
        </tpls>
      </query>
      <query mdx="[Employee_Master].[Home_Branch].&amp;[590140]">
        <tpls c="1">
          <tpl fld="5" item="26"/>
        </tpls>
      </query>
      <query mdx="[Employee_Master].[Home_Branch].&amp;[503405]">
        <tpls c="1">
          <tpl fld="5" item="27"/>
        </tpls>
      </query>
      <query mdx="[Employee_Master].[Home_Branch].&amp;[101419]">
        <tpls c="1">
          <tpl fld="5" item="28"/>
        </tpls>
      </query>
      <query mdx="[Sales_By_Employee].[Market].&amp;[CANADA]">
        <tpls c="1">
          <tpl fld="4" item="9"/>
        </tpls>
      </query>
      <query mdx="[Employee_Master].[Home_Branch].&amp;[940581]">
        <tpls c="1">
          <tpl fld="5" item="29"/>
        </tpls>
      </query>
      <query mdx="[Employee_Master].[Home_Branch].&amp;[940381]">
        <tpls c="1">
          <tpl fld="5" item="30"/>
        </tpls>
      </query>
      <query mdx="[Employee_Master].[Home_Branch].&amp;[920781]">
        <tpls c="1">
          <tpl fld="5" item="31"/>
        </tpls>
      </query>
      <query mdx="[Employee_Master].[Home_Branch].&amp;[920681]">
        <tpls c="1">
          <tpl fld="5" item="32"/>
        </tpls>
      </query>
      <query mdx="[Employee_Master].[Home_Branch].&amp;[910181]">
        <tpls c="1">
          <tpl fld="5" item="33"/>
        </tpls>
      </query>
      <query mdx="[Sales_By_Employee].[Market].&amp;[BUFFALO]">
        <tpls c="1">
          <tpl fld="4" item="10"/>
        </tpls>
      </query>
      <query mdx="[Employee_Master].[Home_Branch].&amp;[802202]">
        <tpls c="1">
          <tpl fld="5" item="34"/>
        </tpls>
      </query>
      <query mdx="[Employee_Master].[Home_Branch].&amp;[701407]">
        <tpls c="1">
          <tpl fld="5" item="35"/>
        </tpls>
      </query>
      <query mdx="[Sales_By_Employee].[Region].&amp;[MIDWEST]">
        <tpls c="1">
          <tpl fld="3" item="3"/>
        </tpls>
      </query>
      <query mdx="[Sales_By_Employee].[Market].&amp;[TULSA]">
        <tpls c="1">
          <tpl fld="4" item="11"/>
        </tpls>
      </query>
      <query mdx="[Employee_Master].[Home_Branch].&amp;[401612]">
        <tpls c="1">
          <tpl fld="5" item="36"/>
        </tpls>
      </query>
      <query mdx="[Employee_Master].[Home_Branch].&amp;[301619]">
        <tpls c="1">
          <tpl fld="5" item="37"/>
        </tpls>
      </query>
      <query mdx="[Employee_Master].[Home_Branch].&amp;[301606]">
        <tpls c="1">
          <tpl fld="5" item="38"/>
        </tpls>
      </query>
      <query mdx="[Employee_Master].[Home_Branch].&amp;[103516]">
        <tpls c="1">
          <tpl fld="5" item="39"/>
        </tpls>
      </query>
      <query mdx="[Employee_Master].[Home_Branch].&amp;[102516]">
        <tpls c="1">
          <tpl fld="5" item="40"/>
        </tpls>
      </query>
      <query mdx="[Sales_By_Employee].[Market].&amp;[KANSASCITY]">
        <tpls c="1">
          <tpl fld="4" item="12"/>
        </tpls>
      </query>
      <query mdx="[Employee_Master].[Home_Branch].&amp;[701512]">
        <tpls c="1">
          <tpl fld="5" item="41"/>
        </tpls>
      </query>
      <query mdx="[Employee_Master].[Home_Branch].&amp;[501619]">
        <tpls c="1">
          <tpl fld="5" item="42"/>
        </tpls>
      </query>
      <query mdx="[Employee_Master].[Home_Branch].&amp;[305118]">
        <tpls c="1">
          <tpl fld="5" item="43"/>
        </tpls>
      </query>
      <query mdx="[Employee_Master].[Home_Branch].&amp;[301505]">
        <tpls c="1">
          <tpl fld="5" item="44"/>
        </tpls>
      </query>
      <query mdx="[Sales_By_Employee].[Market].&amp;[DENVER]">
        <tpls c="1">
          <tpl fld="4" item="13"/>
        </tpls>
      </query>
      <query mdx="[Employee_Master].[Home_Branch].&amp;[601716]">
        <tpls c="1">
          <tpl fld="5" item="45"/>
        </tpls>
      </query>
      <query mdx="[Employee_Master].[Home_Branch].&amp;[208605]">
        <tpls c="1">
          <tpl fld="5" item="46"/>
        </tpls>
      </query>
      <query mdx="[Employee_Master].[Home_Branch].&amp;[202605]">
        <tpls c="1">
          <tpl fld="5" item="47"/>
        </tpls>
      </query>
      <query mdx="[Employee_Master].[Home_Branch].&amp;[201605]">
        <tpls c="1">
          <tpl fld="5" item="48"/>
        </tpls>
      </query>
      <query mdx="[Employee_Master].[Home_Branch].&amp;[201709]">
        <tpls c="1">
          <tpl fld="5" item="49"/>
        </tpls>
      </query>
      <query mdx="[Employee_Master].[Home_Branch].&amp;[201714]">
        <tpls c="1">
          <tpl fld="5" item="50"/>
        </tpls>
      </query>
      <query mdx="[Employee_Master].[Home_Branch].&amp;[202714]">
        <tpls c="1">
          <tpl fld="5" item="51"/>
        </tpls>
      </query>
      <query mdx="[Employee_Master].[Home_Branch].&amp;[308118]">
        <tpls c="1">
          <tpl fld="5" item="52"/>
        </tpls>
      </query>
      <query mdx="[Employee_Master].[Home_Branch].&amp;[806708]">
        <tpls c="1">
          <tpl fld="5" item="53"/>
        </tpls>
      </query>
      <query mdx="[Measures].[Total_revenue]">
        <tpls c="1">
          <tpl fld="2" item="10"/>
        </tpls>
      </query>
      <query mdx="[TransactionMaster].[Month].&amp;[January]">
        <tpls c="1">
          <tpl fld="6" item="0"/>
        </tpls>
      </query>
      <query mdx="[TransactionMaster].[Month].&amp;[February]">
        <tpls c="1">
          <tpl fld="6" item="1"/>
        </tpls>
      </query>
      <query mdx="[TransactionMaster].[Month].&amp;[March]">
        <tpls c="1">
          <tpl fld="6" item="2"/>
        </tpls>
      </query>
      <query mdx="[TransactionMaster].[Month].&amp;[April]">
        <tpls c="1">
          <tpl fld="6" item="3"/>
        </tpls>
      </query>
      <query mdx="[TransactionMaster].[Month].&amp;[May]">
        <tpls c="1">
          <tpl fld="6" item="4"/>
        </tpls>
      </query>
      <query mdx="[TransactionMaster].[Month].&amp;[June]">
        <tpls c="1">
          <tpl fld="6" item="5"/>
        </tpls>
      </query>
      <query mdx="[TransactionMaster].[Month].&amp;[July]">
        <tpls c="1">
          <tpl fld="6" item="6"/>
        </tpls>
      </query>
      <query mdx="[TransactionMaster].[Month].&amp;[August]">
        <tpls c="1">
          <tpl fld="6" item="7"/>
        </tpls>
      </query>
      <query mdx="[TransactionMaster].[Month].&amp;[September]">
        <tpls c="1">
          <tpl fld="6" item="8"/>
        </tpls>
      </query>
      <query mdx="[TransactionMaster].[Month].&amp;[October]">
        <tpls c="1">
          <tpl fld="6" item="9"/>
        </tpls>
      </query>
      <query mdx="[TransactionMaster].[Month].&amp;[November]">
        <tpls c="1">
          <tpl fld="6" item="10"/>
        </tpls>
      </query>
      <query mdx="[TransactionMaster].[Month].&amp;[December]">
        <tpls c="1">
          <tpl fld="6" item="11"/>
        </tpls>
      </query>
      <query mdx="[TransactionMaster].[Day].&amp;[2]">
        <tpls c="1">
          <tpl fld="7" item="0"/>
        </tpls>
      </query>
      <query mdx="[TransactionMaster].[Day].&amp;[4]">
        <tpls c="1">
          <tpl fld="7" item="1"/>
        </tpls>
      </query>
      <query mdx="[TransactionMaster].[Day].&amp;[5]">
        <tpls c="1">
          <tpl fld="7" item="2"/>
        </tpls>
      </query>
      <query mdx="[TransactionMaster].[Day].&amp;[6]">
        <tpls c="1">
          <tpl fld="7" item="3"/>
        </tpls>
      </query>
      <query mdx="[TransactionMaster].[Day].&amp;[7]">
        <tpls c="1">
          <tpl fld="7" item="4"/>
        </tpls>
      </query>
      <query mdx="[TransactionMaster].[Day].&amp;[8]">
        <tpls c="1">
          <tpl fld="7" item="5"/>
        </tpls>
      </query>
      <query mdx="[TransactionMaster].[Day].&amp;[9]">
        <tpls c="1">
          <tpl fld="7" item="6"/>
        </tpls>
      </query>
      <query mdx="[TransactionMaster].[Day].&amp;[10]">
        <tpls c="1">
          <tpl fld="7" item="7"/>
        </tpls>
      </query>
      <query mdx="[TransactionMaster].[Day].&amp;[12]">
        <tpls c="1">
          <tpl fld="7" item="8"/>
        </tpls>
      </query>
      <query mdx="[TransactionMaster].[Day].&amp;[13]">
        <tpls c="1">
          <tpl fld="7" item="9"/>
        </tpls>
      </query>
      <query mdx="[TransactionMaster].[Day].&amp;[14]">
        <tpls c="1">
          <tpl fld="7" item="10"/>
        </tpls>
      </query>
      <query mdx="[TransactionMaster].[Day].&amp;[15]">
        <tpls c="1">
          <tpl fld="7" item="11"/>
        </tpls>
      </query>
      <query mdx="[TransactionMaster].[Day].&amp;[16]">
        <tpls c="1">
          <tpl fld="7" item="12"/>
        </tpls>
      </query>
      <query mdx="[TransactionMaster].[Day].&amp;[17]">
        <tpls c="1">
          <tpl fld="7" item="13"/>
        </tpls>
      </query>
      <query mdx="[TransactionMaster].[Day].&amp;[18]">
        <tpls c="1">
          <tpl fld="7" item="14"/>
        </tpls>
      </query>
      <query mdx="[TransactionMaster].[Day].&amp;[19]">
        <tpls c="1">
          <tpl fld="7" item="15"/>
        </tpls>
      </query>
      <query mdx="[TransactionMaster].[Day].&amp;[20]">
        <tpls c="1">
          <tpl fld="7" item="16"/>
        </tpls>
      </query>
      <query mdx="[TransactionMaster].[Day].&amp;[21]">
        <tpls c="1">
          <tpl fld="7" item="17"/>
        </tpls>
      </query>
      <query mdx="[TransactionMaster].[Day].&amp;[22]">
        <tpls c="1">
          <tpl fld="7" item="18"/>
        </tpls>
      </query>
      <query mdx="[TransactionMaster].[Day].&amp;[23]">
        <tpls c="1">
          <tpl fld="7" item="19"/>
        </tpls>
      </query>
      <query mdx="[TransactionMaster].[Day].&amp;[24]">
        <tpls c="1">
          <tpl fld="7" item="20"/>
        </tpls>
      </query>
      <query mdx="[TransactionMaster].[Day].&amp;[26]">
        <tpls c="1">
          <tpl fld="7" item="21"/>
        </tpls>
      </query>
      <query mdx="[TransactionMaster].[Day].&amp;[27]">
        <tpls c="1">
          <tpl fld="7" item="22"/>
        </tpls>
      </query>
      <query mdx="[TransactionMaster].[Day].&amp;[28]">
        <tpls c="1">
          <tpl fld="7" item="23"/>
        </tpls>
      </query>
      <query mdx="[TransactionMaster].[Day].&amp;[29]">
        <tpls c="1">
          <tpl fld="7" item="24"/>
        </tpls>
      </query>
      <query mdx="[TransactionMaster].[Day].&amp;[30]">
        <tpls c="1">
          <tpl fld="7" item="25"/>
        </tpls>
      </query>
      <query mdx="[TransactionMaster].[Day].&amp;[3]">
        <tpls c="1">
          <tpl fld="7" item="26"/>
        </tpls>
      </query>
      <query mdx="[TransactionMaster].[Day].&amp;[11]">
        <tpls c="1">
          <tpl fld="7" item="27"/>
        </tpls>
      </query>
      <query mdx="[TransactionMaster].[Day].&amp;[25]">
        <tpls c="1">
          <tpl fld="7" item="28"/>
        </tpls>
      </query>
      <query mdx="[TransactionMaster].[Day].&amp;[1]">
        <tpls c="1">
          <tpl fld="7" item="29"/>
        </tpls>
      </query>
      <query mdx="[TransactionMaster].[Day].&amp;[31]">
        <tpls c="1">
          <tpl fld="7" item="30"/>
        </tpls>
      </query>
      <query mdx="[ProductMaster].[Product_Description].&amp;[Cleaning &amp; Housekeeping Services]">
        <tpls c="1">
          <tpl fld="8" item="0"/>
        </tpls>
      </query>
      <query mdx="[ProductMaster].[Product_Description].&amp;[Facility Maintenance and Repair]">
        <tpls c="1">
          <tpl fld="8" item="1"/>
        </tpls>
      </query>
      <query mdx="[ProductMaster].[Product_Description].&amp;[Fleet Maintenance]">
        <tpls c="1">
          <tpl fld="8" item="2"/>
        </tpls>
      </query>
      <query mdx="[ProductMaster].[Product_Description].&amp;[Green Plants and Foliage Care]">
        <tpls c="1">
          <tpl fld="8" item="3"/>
        </tpls>
      </query>
      <query mdx="[ProductMaster].[Product_Description].&amp;[Landscaping/Grounds Care]">
        <tpls c="1">
          <tpl fld="8" item="4"/>
        </tpls>
      </query>
      <query mdx="[ProductMaster].[Product_Description].&amp;[Predictive Maintenance/Preventative Maintenance]">
        <tpls c="1">
          <tpl fld="8" item="5"/>
        </tpls>
      </query>
      <query mdx="[ProductMaster].[Business_Segment].&amp;[Housekeeping and Organization]">
        <tpls c="1">
          <tpl fld="9" item="0"/>
        </tpls>
      </query>
      <query mdx="[ProductMaster].[Business_Segment].&amp;[Landscaping and Area Beautification]">
        <tpls c="1">
          <tpl fld="9" item="1"/>
        </tpls>
      </query>
      <query mdx="[ProductMaster].[Business_Segment].&amp;[Maintenance and Repair]">
        <tpls c="1">
          <tpl fld="9" item="2"/>
        </tpls>
      </query>
    </queryCache>
    <serverFormats count="5">
      <serverFormat format="\$#,0;(\$#,0);\$#,0"/>
      <serverFormat format="#,0"/>
      <serverFormat format="\$#,0.00;(\$#,0.00);\$#,0.00"/>
      <serverFormat format="0.00"/>
      <serverFormat format="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3.842011805558" createdVersion="6" refreshedVersion="6" minRefreshableVersion="3" recordCount="0" supportSubquery="1" supportAdvancedDrill="1" xr:uid="{411317E6-1EDD-4AA3-9D30-9F702A9AC5F6}">
  <cacheSource type="external" connectionId="2"/>
  <cacheFields count="3">
    <cacheField name="[Sales_By_Employee].[Year].[Year]" caption="Year" numFmtId="0" hierarchy="40" level="1">
      <sharedItems containsSemiMixedTypes="0" containsNonDate="0" containsString="0"/>
    </cacheField>
    <cacheField name="[Employee_Master].[Employee_Status].[Employee_Status]" caption="Employee_Status" numFmtId="0" hierarchy="7" level="1">
      <sharedItems containsSemiMixedTypes="0" containsNonDate="0" containsString="0"/>
    </cacheField>
    <cacheField name="[Employee_Master].[Job_Title].[Job_Title]" caption="Job_Title" numFmtId="0" hierarchy="10" level="1">
      <sharedItems containsSemiMixedTypes="0" containsNonDate="0" containsString="0"/>
    </cacheField>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2" memberValueDatatype="130" unbalanced="0">
      <fieldsUsage count="2">
        <fieldUsage x="-1"/>
        <fieldUsage x="1"/>
      </fieldsUsage>
    </cacheHierarchy>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2" memberValueDatatype="130" unbalanced="0">
      <fieldsUsage count="2">
        <fieldUsage x="-1"/>
        <fieldUsage x="2"/>
      </fieldsUsage>
    </cacheHierarchy>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0" memberValueDatatype="130" unbalanced="0"/>
    <cacheHierarchy uniqueName="[LocationMaster].[Region]" caption="Region" attribute="1" defaultMemberUniqueName="[LocationMaster].[Region].[All]" allUniqueName="[LocationMaster].[Region].[All]" dimensionUniqueName="[LocationMaster]" displayFolder="" count="0"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0"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2" memberValueDatatype="20" unbalanced="0">
      <fieldsUsage count="2">
        <fieldUsage x="-1"/>
        <fieldUsage x="0"/>
      </fieldsUsage>
    </cacheHierarchy>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0"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0"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0" memberValueDatatype="20" unbalanced="0"/>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0"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hidden="1">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3.860155439812" createdVersion="6" refreshedVersion="6" minRefreshableVersion="3" recordCount="0" supportSubquery="1" supportAdvancedDrill="1" xr:uid="{9DE93A68-DFAE-49FC-AFF2-8209F8518941}">
  <cacheSource type="external" connectionId="2"/>
  <cacheFields count="3">
    <cacheField name="[ProductMaster].[Product_Description].[Product_Description]" caption="Product_Description" numFmtId="0" hierarchy="23" level="1">
      <sharedItems count="6">
        <s v="Cleaning &amp; Housekeeping Services"/>
        <s v="Facility Maintenance and Repair"/>
        <s v="Fleet Maintenance"/>
        <s v="Green Plants and Foliage Care"/>
        <s v="Landscaping/Grounds Care"/>
        <s v="Predictive Maintenance/Preventative Maintenance"/>
      </sharedItems>
    </cacheField>
    <cacheField name="[Measures].[Total_revenue]" caption="Total_revenue" numFmtId="0" hierarchy="65" level="32767"/>
    <cacheField name="[TransactionMaster].[Month].[Month]" caption="Month" numFmtId="0" hierarchy="60" level="1">
      <sharedItems count="12">
        <s v="January"/>
        <s v="February"/>
        <s v="March"/>
        <s v="April"/>
        <s v="May"/>
        <s v="June"/>
        <s v="July"/>
        <s v="August"/>
        <s v="September"/>
        <s v="October"/>
        <s v="November"/>
        <s v="December"/>
      </sharedItems>
    </cacheField>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0" memberValueDatatype="130" unbalanced="0"/>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0" memberValueDatatype="130" unbalanced="0"/>
    <cacheHierarchy uniqueName="[LocationMaster].[Region]" caption="Region" attribute="1" defaultMemberUniqueName="[LocationMaster].[Region].[All]" allUniqueName="[LocationMaster].[Region].[All]" dimensionUniqueName="[LocationMaster]" displayFolder="" count="0"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2" memberValueDatatype="130" unbalanced="0">
      <fieldsUsage count="2">
        <fieldUsage x="-1"/>
        <fieldUsage x="0"/>
      </fieldsUsage>
    </cacheHierarchy>
    <cacheHierarchy uniqueName="[ProductMaster].[Business_Segment]" caption="Business_Segment" attribute="1" defaultMemberUniqueName="[ProductMaster].[Business_Segment].[All]" allUniqueName="[ProductMaster].[Business_Segment].[All]" dimensionUniqueName="[ProductMaster]" displayFolder="" count="2"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0"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0" memberValueDatatype="20" unbalanced="0"/>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4"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0"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0" memberValueDatatype="20" unbalanced="0"/>
    <cacheHierarchy uniqueName="[TransactionMaster].[Month]" caption="Month" attribute="1" defaultMemberUniqueName="[TransactionMaster].[Month].[All]" allUniqueName="[TransactionMaster].[Month].[All]" dimensionUniqueName="[TransactionMaster]" displayFolder="" count="2" memberValueDatatype="130" unbalanced="0">
      <fieldsUsage count="2">
        <fieldUsage x="-1"/>
        <fieldUsage x="2"/>
      </fieldsUsage>
    </cacheHierarchy>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0"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oneField="1">
      <fieldsUsage count="1">
        <fieldUsage x="1"/>
      </fieldsUsage>
    </cacheHierarchy>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hidden="1">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4.330918981483" createdVersion="6" refreshedVersion="6" minRefreshableVersion="3" recordCount="0" supportSubquery="1" supportAdvancedDrill="1" xr:uid="{BEA733A4-B054-4D6D-9336-938F1A9B764A}">
  <cacheSource type="external" connectionId="2"/>
  <cacheFields count="4">
    <cacheField name="[TransactionMaster].[Year].[Year]" caption="Year" numFmtId="0" hierarchy="59" level="1">
      <sharedItems containsSemiMixedTypes="0" containsNonDate="0" containsString="0"/>
    </cacheField>
    <cacheField name="[Employee_Master].[Employee Full Name].[Employee Full Name]" caption="Employee Full Name" numFmtId="0" hierarchy="13" level="1">
      <sharedItems count="647">
        <s v="AARON GREP"/>
        <s v="AARON KILLY AI"/>
        <s v="AARON SCHAIFILBIAN"/>
        <s v="ADAM KRIZILL"/>
        <s v="ADAM SWANGIR"/>
        <s v="ADAMS REBIRTS"/>
        <s v="ADRIAN BECKMAN"/>
        <s v="ADRIEN LEBBE"/>
        <s v="ALADINO REMES"/>
        <s v="ALAIN BLEAS"/>
        <s v="ALAIN CERDANAL"/>
        <s v="ALAIN FALAATREILT"/>
        <s v="ALAIN HINRI"/>
        <s v="ALAIN PIRRIOILT"/>
        <s v="ALAIN RAEIX"/>
        <s v="ALAN BIQGISS"/>
        <s v="ALAN ESTIR"/>
        <s v="ALAN MESSAE"/>
        <s v="ALFRED WEMECK"/>
        <s v="ALFREDO MERTANIZ"/>
        <s v="ALVIN BEACE"/>
        <s v="ALVIN GALLAIS"/>
        <s v="AMAR BIDFERD"/>
        <s v="ANDRE DALLEARE"/>
        <s v="ANDRE MERAN"/>
        <s v="ANDREW GERCAA"/>
        <s v="ANDREW MANER"/>
        <s v="ANDREW MATTEZERO"/>
        <s v="ANGELO TERRIS"/>
        <s v="ANTHONY CIOSER"/>
        <s v="ANTHONY CRAVIY"/>
        <s v="ANTHONY KNEIR"/>
        <s v="ANTHONY LEVATO"/>
        <s v="ANTHONY PIDIRSEN"/>
        <s v="ANTHONY STEARS"/>
        <s v="ANTONIO BLANCO"/>
        <s v="ANTONIO JEREMALLO"/>
        <s v="ARYLESS CENNER"/>
        <s v="AUDWIN BENNIR"/>
        <s v="BENJAMIN KANG"/>
        <s v="BILLY MCFIRRAN"/>
        <s v="BOBBY PADGUIS"/>
        <s v="BRAD REIDEBIRH"/>
        <s v="BRANDON BEWIN"/>
        <s v="BRANT BERANSKI"/>
        <s v="BRENT ARWAN"/>
        <s v="BRENT CHIRRY"/>
        <s v="BRENTON MCGIE"/>
        <s v="BRETT CHIQCH"/>
        <s v="BRIAN CESTINIDA"/>
        <s v="BRIAN FLIICHIR"/>
        <s v="BRIAN GERLAND"/>
        <s v="BRIAN GOFFNIY"/>
        <s v="BRIAN HERVIY"/>
        <s v="BRIAN HINTSMAN"/>
        <s v="BRIAN ILLAS"/>
        <s v="BRIAN MERCHANT"/>
        <s v="BRIAN NELAN"/>
        <s v="BRIAN PRZISLEWSKI"/>
        <s v="BRIAN TRIFEILT"/>
        <s v="BRIAN WALSEN"/>
        <s v="BRUCE BIQSBY"/>
        <s v="BRUCE CHRASTINSEN"/>
        <s v="BRUCE WISCETT"/>
        <s v="BRYAN CELIS"/>
        <s v="BRYAN MERTAN"/>
        <s v="BRYAN MESHBIQN"/>
        <s v="BRYAN VEIGHN"/>
        <s v="BYRON SLATIN"/>
        <s v="CARL BLECKBIQN"/>
        <s v="CARL MALCELM"/>
        <s v="CARLOS ERIVALO"/>
        <s v="CARLOS ERTIGA"/>
        <s v="CARLOS PIRIZ"/>
        <s v="CARLOS REMARIZ"/>
        <s v="CARLOS VESQITZ"/>
        <s v="CARLOS VEZQITZ"/>
        <s v="CAROL KIDIR"/>
        <s v="CARROLL ELIORY"/>
        <s v="CARROLL HEEVIR"/>
        <s v="CASEY JENIS"/>
        <s v="CESAR RESALIS"/>
        <s v="CHAD LATTLE"/>
        <s v="CHAD ZAMMIRMAN"/>
        <s v="CHARLES DIDLIY"/>
        <s v="CHARLES NIVIR"/>
        <s v="CHARLES RACHTIR"/>
        <s v="CHARLES WATSEN"/>
        <s v="CHRIS ASHEM"/>
        <s v="CHRISTOPHER ABERRA"/>
        <s v="CHRISTOPHER BEALIY"/>
        <s v="CHRISTOPHER BIRNHERDT"/>
        <s v="CHRISTOPHER CADEM"/>
        <s v="CHRISTOPHER CALLINBIRGIR"/>
        <s v="CHRISTOPHER EGREMENTE"/>
        <s v="CHRISTOPHER EVIRBY"/>
        <s v="CHRISTOPHER HELT"/>
        <s v="CHRISTOPHER HERVIY"/>
        <s v="CHRISTOPHER HIWATT"/>
        <s v="CHRISTOPHER SMATH"/>
        <s v="CHRISTOPHER STIPHINSEN"/>
        <s v="CLAUDE HAVINIR"/>
        <s v="CLYDE ILLAS"/>
        <s v="CODY KNEIR"/>
        <s v="COLE HANKSEN"/>
        <s v="CORRY KINNILLY"/>
        <s v="CRAIG BILANGIR"/>
        <s v="CRAIG DILANIY"/>
        <s v="CRAIG HALLAERD"/>
        <s v="CRAIG MCCENNILL"/>
        <s v="CRAIG SHIRMAN"/>
        <s v="CURTIS FRYE"/>
        <s v="DAAMON BLECK"/>
        <s v="DAMON KAMBALL"/>
        <s v="DAN HOFMIASTIR"/>
        <s v="DAN LIBLANC"/>
        <s v="DANA WALTIRS"/>
        <s v="DANIEL ADEMO"/>
        <s v="DANIEL BINIDACT"/>
        <s v="DANIEL CEEPIR"/>
        <s v="DANIEL ESTIRMIAIR"/>
        <s v="DANIEL FOX"/>
        <s v="DANIEL LEHRINZ"/>
        <s v="DANIEL PANA"/>
        <s v="DANIEL RESS"/>
        <s v="DANIEL STANSEN"/>
        <s v="DANIEL WAINHELZ"/>
        <s v="DANN WALTIRS"/>
        <s v="DANNY BLANCHIT"/>
        <s v="DANNY SMATH"/>
        <s v="DARBY BRAYBEY JR"/>
        <s v="DARIO ESERAO"/>
        <s v="DARRIN HERDANG"/>
        <s v="DARRYL MINGAN"/>
        <s v="DAVID BILL"/>
        <s v="DAVID BINNUIS"/>
        <s v="DAVID ECISKI"/>
        <s v="DAVID GISAIRRIZ"/>
        <s v="DAVID GRAGSBY"/>
        <s v="DAVID GRANGIR"/>
        <s v="DAVID HIFF"/>
        <s v="DAVID IVIRS"/>
        <s v="DAVID MERRASEN"/>
        <s v="DAVID MIYIR"/>
        <s v="DAVID PECIY"/>
        <s v="DAVID RATEJCZEK"/>
        <s v="DAVID REWAT"/>
        <s v="DAVID RIBLE"/>
        <s v="DAVID STIGALL"/>
        <s v="DAVID THEMES"/>
        <s v="DAVID VIRNEZA"/>
        <s v="DAVID WALLS"/>
        <s v="DAVID WALTIRS"/>
        <s v="DEAN IQINICK"/>
        <s v="DEAN REUIN"/>
        <s v="DEMOND SMATH"/>
        <s v="DENIS MERAN"/>
        <s v="DENNIS SIABIL"/>
        <s v="DENNIS WEMECK"/>
        <s v="DEVIN MENTGEMIRY"/>
        <s v="DIRK BEWMAN"/>
        <s v="DOMINIC GEIDRIOU"/>
        <s v="DOMINIC REIRSIOU"/>
        <s v="DOMINIQUE FRANCAS"/>
        <s v="DONALD CRETTY"/>
        <s v="DONALD MECK"/>
        <s v="DONALD SEBERISE"/>
        <s v="DONALD SHEW"/>
        <s v="DONALD SHIRA"/>
        <s v="DONNA BREWN"/>
        <s v="DORAN ANDIRSEN"/>
        <s v="DOUGLAS CERVAN"/>
        <s v="DOUGLAS WHATILIY"/>
        <s v="DUANE LICES"/>
        <s v="DWANE IRACKSEN"/>
        <s v="DWAYNE LIWAS"/>
        <s v="EARL LANDIR"/>
        <s v="EDGAR ERTAEGA"/>
        <s v="EDGAR SANTANNA"/>
        <s v="EDISON GERCAA"/>
        <s v="EDUARDO HIRNANDIZ"/>
        <s v="EDWARD BRANNEN"/>
        <s v="EDWARD HANDLE"/>
        <s v="EDWARD MENEHAN"/>
        <s v="EDWARD SASKO"/>
        <s v="EDWARDO GENZALIZ"/>
        <s v="ELADIO NINIZ"/>
        <s v="ENRIQUE MISAS"/>
        <s v="ERIC CEWDIN"/>
        <s v="ERIC HIGDEHL"/>
        <s v="ERIC JATEN"/>
        <s v="ETHAN LLEYD"/>
        <s v="EUGENE HADLIY"/>
        <s v="EUGENE NERETSKY"/>
        <s v="FARON KATE"/>
        <s v="FRANCIS WIBIR"/>
        <s v="FRANCISCO SALCIDO"/>
        <s v="FRANCISCO VALINZUILA"/>
        <s v="FRANK CIVATILLA"/>
        <s v="FRANK CRIOI"/>
        <s v="FRANK FIRGIREN"/>
        <s v="FRANK LICADO"/>
        <s v="FRANK MIDANA"/>
        <s v="FRANK REDRAGITZ"/>
        <s v="FRANK SALVA"/>
        <s v="FRANKLIN WATKANS"/>
        <s v="FREDDIE SMATH"/>
        <s v="GABRIEL MERALIS"/>
        <s v="GARY BENDS"/>
        <s v="GARY BIOICHEANE"/>
        <s v="GARY GRUINHEW"/>
        <s v="GARY LYNCH"/>
        <s v="GARY MERSHALL"/>
        <s v="GARY PIDLANIR"/>
        <s v="GENE ILLAS"/>
        <s v="GEOFFREY SMATH"/>
        <s v="GEORGE BRUIN"/>
        <s v="GEORGE PRACE AII"/>
        <s v="GERALD KICHANSKI"/>
        <s v="GERALD LIDY"/>
        <s v="GERARD BILL"/>
        <s v="GERARDO MERTANIZ"/>
        <s v="GILLES THABEILT"/>
        <s v="GK LATHEM"/>
        <s v="GLENN CYGANAK"/>
        <s v="GONZALO MERALIS"/>
        <s v="GREER WATTS"/>
        <s v="GREGORY KANE"/>
        <s v="GREGORY MACHEILS"/>
        <s v="GREGORY MCCRIORY"/>
        <s v="GREGORY PERSENS"/>
        <s v="GREGORY SMATH"/>
        <s v="GREGORY TREY"/>
        <s v="GREGORY WHIADEN"/>
        <s v="GUY CERPINTIR"/>
        <s v="GUY CETE"/>
        <s v="GUY MICHEL FEIQNAIR"/>
        <s v="HARLEY NILSEN"/>
        <s v="HAROLD HERVIY"/>
        <s v="HAROLD NACHELIS"/>
        <s v="HARVEY WRAGHT"/>
        <s v="HENRY BROEKS"/>
        <s v="HENRY TISTLE"/>
        <s v="HEYWARD PIORSEN"/>
        <s v="HILARY HELMIS"/>
        <s v="HOWARD WALLAEMS"/>
        <s v="JACK DEYIL"/>
        <s v="JACK ZANGIR"/>
        <s v="JAMASON STANLIY"/>
        <s v="JAMES BEWDIN"/>
        <s v="JAMES BRADFERD"/>
        <s v="JAMES CHANDLIR"/>
        <s v="JAMES FILLIR"/>
        <s v="JAMES HERIMSKI"/>
        <s v="JAMES HERPIR"/>
        <s v="JAMES KANG"/>
        <s v="JAMES LENG"/>
        <s v="JAMES LIWAS"/>
        <s v="JAMES MESEN"/>
        <s v="JAMES PALLESKE"/>
        <s v="JAMES PERTIR"/>
        <s v="JAMES PHALLAPS"/>
        <s v="JAMES SCETT"/>
        <s v="JAMES SELINSKY"/>
        <s v="JAMES SKILTEN"/>
        <s v="JAMES STOFFERD"/>
        <s v="JAMES UIQACH"/>
        <s v="JAMES WALLAEMS"/>
        <s v="JAMIE CHINIVIRT"/>
        <s v="JAMIE SAMEN"/>
        <s v="JASON BICHKO"/>
        <s v="JASON GALL"/>
        <s v="JASON NEBLE"/>
        <s v="JASON PLATT"/>
        <s v="JASON SPATH"/>
        <s v="JASON WIBBIR"/>
        <s v="JAVIER AVALA"/>
        <s v="JAY SIMRILD"/>
        <s v="JEFF SCENCE"/>
        <s v="JEFFERY HALE"/>
        <s v="JEFFERY SAMS"/>
        <s v="JEFFERY SPIID"/>
        <s v="JEFFREY CERTIR"/>
        <s v="JEFFREY DEGIE"/>
        <s v="JEFFREY HINRY"/>
        <s v="JEFFREY LEBILLE"/>
        <s v="JEFFREY MCCILLEIGH"/>
        <s v="JEFFREY REWE"/>
        <s v="JEFFREY SLAVINS"/>
        <s v="JEFFREY TALIY"/>
        <s v="JEREMIAH LIWAS"/>
        <s v="JERREL DEANE"/>
        <s v="JERRY HERRAS"/>
        <s v="JERRY HICKLIBIRRY"/>
        <s v="JESUS VESQITZ"/>
        <s v="JIMMY SALTOW"/>
        <s v="JOAN MERALIS"/>
        <s v="JOE FAGUIREA"/>
        <s v="JOEL LERSIN"/>
        <s v="JOEL PEARAIR"/>
        <s v="JOHN BECHMAN"/>
        <s v="JOHN BIADLE"/>
        <s v="JOHN BLANTEN"/>
        <s v="JOHN CEBB"/>
        <s v="JOHN CEMPBILL"/>
        <s v="JOHN DIAVIR"/>
        <s v="JOHN MADASEN"/>
        <s v="JOHN MATTANGLY"/>
        <s v="JOHN PRACE"/>
        <s v="JOHN PUISY"/>
        <s v="JOHN RUIS"/>
        <s v="JOHN SADEWSKI"/>
        <s v="JOHN SNYDIR"/>
        <s v="JOHN STEMPFL"/>
        <s v="JOHN VAIRA"/>
        <s v="JOHN WERTH"/>
        <s v="JOHN ZIKEWATZ"/>
        <s v="JON DIRESE"/>
        <s v="JORGE GISAIRRIZ"/>
        <s v="JORGE RAGO"/>
        <s v="JOSE CHAVIZ"/>
        <s v="JOSE MATA"/>
        <s v="JOSE QIANTANA"/>
        <s v="JOSEPH AAEMS"/>
        <s v="JOSEPH DAVAS"/>
        <s v="JOSEPH GEISHRO"/>
        <s v="JOSEPH GIORGE"/>
        <s v="JOSEPH GLUISEN"/>
        <s v="JOSEPH KIASACK"/>
        <s v="JOSEPH MESEN"/>
        <s v="JOSEPH PECLIB"/>
        <s v="JOSEPH PRANCE"/>
        <s v="JOSEPH VIRDI"/>
        <s v="JOSEPH WANEGREDZKI"/>
        <s v="JOSHUA LYNN"/>
        <s v="JOSHUA PANKIR"/>
        <s v="JUAN GISAIRRIZ"/>
        <s v="JUSTINO RIVIRA"/>
        <s v="KARL VIRATY"/>
        <s v="KEITH MEIRIIH"/>
        <s v="KEN REBIRTSEN"/>
        <s v="KENNETH BEKKA"/>
        <s v="KENNETH CELE"/>
        <s v="KENNETH DAVAS"/>
        <s v="KENNETH FEIQET"/>
        <s v="KENNETH HIDSEN"/>
        <s v="KENNETH MILLIN"/>
        <s v="KENNETH RACHERDSEN"/>
        <s v="KENNETH VAN HUILE"/>
        <s v="KENNETH WEEDS"/>
        <s v="KENT WEEDWERD"/>
        <s v="KERRY PHILPS"/>
        <s v="KEVIN CERMACHEIL"/>
        <s v="KEVIN DEGIE"/>
        <s v="KEVIN DIAST"/>
        <s v="KEVIN MERTAN"/>
        <s v="KEVIN PITIRSEN"/>
        <s v="KIRBY PERKIR"/>
        <s v="KURT BIHRINS"/>
        <s v="KURT BIRTREM"/>
        <s v="KYLE ADEMS"/>
        <s v="LARRY FILSEME"/>
        <s v="LARRY SANDSTREM"/>
        <s v="LAURIE LANDLIY"/>
        <s v="LAZARO ISPANESA"/>
        <s v="LAZARO MINDIZ"/>
        <s v="LEE KALLAO"/>
        <s v="LEE SINDGRIN"/>
        <s v="LEROY SMATH JR"/>
        <s v="LOUIS VALLOFUIRTE"/>
        <s v="LUC CESTENGIAY"/>
        <s v="LUC SEREILT"/>
        <s v="LUIS FIRNANDIZ"/>
        <s v="LUIS MERTANIZ"/>
        <s v="LUIS REMARIZ"/>
        <s v="MACE WINDU"/>
        <s v="MACK WAGGANS"/>
        <s v="MALCOLM MECKINNIY"/>
        <s v="MANUEL REDRAGITZ"/>
        <s v="MARC PLANTE"/>
        <s v="MARIO DESS"/>
        <s v="MARIO PIIATO"/>
        <s v="MARION PITIRSEN"/>
        <s v="MARK BANDER"/>
        <s v="MARK BREWN"/>
        <s v="MARK CALAINDO"/>
        <s v="MARK CELLAIR"/>
        <s v="MARK GINNEN"/>
        <s v="MARK KINDIVACH"/>
        <s v="MARK MIZA"/>
        <s v="MARK PATTIRSEN"/>
        <s v="MARK RACHMAN"/>
        <s v="MARK RIMFILT"/>
        <s v="MARK TREISMAN"/>
        <s v="MARTIN BRASSUISE"/>
        <s v="MARTIN ERTAZ"/>
        <s v="MARTIN JEHNSEN"/>
        <s v="MATTHEW DIMEAO"/>
        <s v="MATTHEW GERMAN"/>
        <s v="MATTHEW LIABINGISH"/>
        <s v="MATTHEW WIBSTIR"/>
        <s v="MAURICE WIBB"/>
        <s v="MAURICIO VIVES"/>
        <s v="MERLE LEWRINSEN"/>
        <s v="MERRILL MESS"/>
        <s v="MICHAEL BEYD"/>
        <s v="MICHAEL BREWN"/>
        <s v="MICHAEL CHEWRAMEETEO"/>
        <s v="MICHAEL DALIO"/>
        <s v="MICHAEL DITIRMAN"/>
        <s v="MICHAEL FASHIR"/>
        <s v="MICHAEL GEBLE"/>
        <s v="MICHAEL GENZALIS"/>
        <s v="MICHAEL HALL"/>
        <s v="MICHAEL HERVIY"/>
        <s v="MICHAEL HIGHIS"/>
        <s v="MICHAEL IDWERDS"/>
        <s v="MICHAEL JEHNSEN"/>
        <s v="MICHAEL KILLIY"/>
        <s v="MICHAEL KIORNIY"/>
        <s v="MICHAEL LANDSIY"/>
        <s v="MICHAEL LIE"/>
        <s v="MICHAEL MALISKI"/>
        <s v="MICHAEL MATCHILL"/>
        <s v="MICHAEL REBALLERD"/>
        <s v="MICHAEL SHAMKO"/>
        <s v="MICHAEL THEMPSEN"/>
        <s v="MICHAEL TREMMILL"/>
        <s v="MICHAEL VILESQITZ"/>
        <s v="MICHAEL WALSH"/>
        <s v="MICHAEL WHATFAILD"/>
        <s v="MICHAEL YATIS"/>
        <s v="MICHAEL ZAECEMA"/>
        <s v="MICKEY WISTBROEK"/>
        <s v="MIKE ERSINEILT"/>
        <s v="NICHOLAS CILAAN JR"/>
        <s v="NIEVES GALVAN"/>
        <s v="NOEL BILGRAVE"/>
        <s v="NOEL THERNTEN"/>
        <s v="NORMAN EIGILLO"/>
        <s v="NORVEL LICES"/>
        <s v="OREN HANKIS"/>
        <s v="OREN ISHI"/>
        <s v="ORLANDA BRAYLECK"/>
        <s v="OSCAR GENZALIZ"/>
        <s v="PATRICK CLIMINTS"/>
        <s v="PATRICK FERD"/>
        <s v="PATRICK FLERIS"/>
        <s v="PATRICK RACHERDS"/>
        <s v="PAUL CIRRALLA"/>
        <s v="PAUL MERQITZ"/>
        <s v="PAUL PATZIR"/>
        <s v="PAUL RISLIDGE"/>
        <s v="PAUL SHIRADAN"/>
        <s v="PAUL VANCINT"/>
        <s v="PETER BRYAN"/>
        <s v="PETER GRANTHEM"/>
        <s v="PETER STIANGREBIR"/>
        <s v="PETER WIST"/>
        <s v="PHILLIP BLECKMAN"/>
        <s v="RALPH MYIRS"/>
        <s v="RALPH SHUILIY"/>
        <s v="RANDALL POFF"/>
        <s v="RANDALL SIVIRSE"/>
        <s v="RANDOLPH BREWN"/>
        <s v="RANDY CENNIR"/>
        <s v="RANDY FIRGIRSEN"/>
        <s v="RANDY MAYNER"/>
        <s v="RAY PANICCAO"/>
        <s v="RAYMOND CANALIS"/>
        <s v="RAYMOND RAES"/>
        <s v="REJEAN CHEBET"/>
        <s v="REMI CETE"/>
        <s v="REX JECKSEN"/>
        <s v="REYES REDRAGITZ"/>
        <s v="REYMUNDO PIRIZ"/>
        <s v="RICARDO ATKANSEN"/>
        <s v="RICARDO CISER"/>
        <s v="RICHARD ALDIRTEN"/>
        <s v="RICHARD CERRESCO"/>
        <s v="RICHARD DEST"/>
        <s v="RICHARD GERRA"/>
        <s v="RICHARD GIY"/>
        <s v="RICHARD JECKSEN"/>
        <s v="RICHARD KNAGHT"/>
        <s v="RICHARD MANDIVALLE"/>
        <s v="RICHARD MEASENNITVE"/>
        <s v="RICHARD TREMMILL"/>
        <s v="RICHIE LEZZER"/>
        <s v="RICKY WHATE"/>
        <s v="ROBERT ALCERO"/>
        <s v="ROBERT BEIQGIRIT"/>
        <s v="ROBERT CREBTRIE"/>
        <s v="ROBERT DEMBREWSKI"/>
        <s v="ROBERT ETEVAC"/>
        <s v="ROBERT FERNEM"/>
        <s v="ROBERT FERSILL"/>
        <s v="ROBERT FEWLIR"/>
        <s v="ROBERT GAY"/>
        <s v="ROBERT GERRUIS"/>
        <s v="ROBERT HELTZ"/>
        <s v="ROBERT HERDY"/>
        <s v="ROBERT KESHIR"/>
        <s v="ROBERT LISLAE"/>
        <s v="ROBERT NISSLIR"/>
        <s v="ROBERT PEIO"/>
        <s v="ROBERT SIOCAT"/>
        <s v="ROBERT SLECIM"/>
        <s v="ROBERT SMERT"/>
        <s v="ROBERT VAN WYNSBIRGHE AI"/>
        <s v="ROBERT WINTLAND"/>
        <s v="ROBERTO MINDIZ"/>
        <s v="ROCH TRIDIL"/>
        <s v="RODNEY HANSIN"/>
        <s v="RODNEY PISMAN"/>
        <s v="RODOLFO GISAIRRIZ"/>
        <s v="ROGELIO ERRIOLA"/>
        <s v="ROGER BEQIAAL"/>
        <s v="ROGER SHAILDS"/>
        <s v="RONALD ALLIN"/>
        <s v="RONALD BIOCH"/>
        <s v="RONALD FLIICHIR"/>
        <s v="RONALD IMBRIY"/>
        <s v="RONALD KIMPIRT"/>
        <s v="RONALD REGES"/>
        <s v="RONALD SMATH"/>
        <s v="RUDOLPH GALANDO"/>
        <s v="RUEL FIRRERA"/>
        <s v="RUSANO NECEN"/>
        <s v="RUSSELL MALLIR"/>
        <s v="RUSSELL MEERE"/>
        <s v="RUSSELL PITIRSEN"/>
        <s v="RUSSELL RIID"/>
        <s v="RYMAN LIHMAN"/>
        <s v="SALVADOR QITZADA"/>
        <s v="SAMUEL BLEKE JR"/>
        <s v="SAMUEL PINDIRGRESS"/>
        <s v="SCOTT BREWN"/>
        <s v="SCOTT IALANDIR"/>
        <s v="SCOTT MERRAS"/>
        <s v="SCOTT MIQRILL"/>
        <s v="SCOTT NIWMAN"/>
        <s v="SCOTT PECKIR"/>
        <s v="SCOTT VALAANES"/>
        <s v="SCOTT VANCINT"/>
        <s v="SCOTT ZALESAN"/>
        <s v="SEAN PHALLAPS"/>
        <s v="SEAN TELIR"/>
        <s v="SERGE GALLANT"/>
        <s v="SHALAN HERVIY"/>
        <s v="SHAMON IIBANKS"/>
        <s v="SHANE BEICHERD"/>
        <s v="SHANEEL REI"/>
        <s v="SHANNON GRUIN"/>
        <s v="SHANNON SANGIR"/>
        <s v="SHAUN RALIY"/>
        <s v="SHAUN WALLAEMS"/>
        <s v="SHAWN GERTEN"/>
        <s v="SHAWN GIFFIY"/>
        <s v="SHAWN SLAVIN"/>
        <s v="SOUK VANNESEP"/>
        <s v="STANLEY PIRRATT"/>
        <s v="STEPHANE GEIDIT"/>
        <s v="STEPHEN TEMADY"/>
        <s v="STEVEN CIQILO"/>
        <s v="STEVEN HIMPIL"/>
        <s v="STEVEN LANDSIY"/>
        <s v="STEVEN MCDENALD"/>
        <s v="STEVEN MIQPHY"/>
        <s v="STEVEN SANTAEGO"/>
        <s v="STEVEN SPERKS"/>
        <s v="STEVEN WEMBELDT"/>
        <s v="SUN HO RA"/>
        <s v="SUSAN BERNIM"/>
        <s v="SYLVAIN BLEAS"/>
        <s v="TAIWAN ADEMS"/>
        <s v="TENNYSON SCETT"/>
        <s v="TERENCE JIFFIRSEN"/>
        <s v="TERRANCE HERRAS"/>
        <s v="TERRELL DINMAN"/>
        <s v="TERRY ATKANS"/>
        <s v="TERRY GRAMLAE"/>
        <s v="TERRY MEERE"/>
        <s v="TERRY TEMKANS"/>
        <s v="THANH NGIYIN"/>
        <s v="THEODORE LYNN"/>
        <s v="THOEUNG SIN"/>
        <s v="THOMAS BIQKE"/>
        <s v="THOMAS BRAGHT"/>
        <s v="THOMAS CELLAGAN"/>
        <s v="THOMAS HEMBIRG"/>
        <s v="THOMAS JEHNSEN"/>
        <s v="THOMAS LIOO"/>
        <s v="THOMAS MALLS"/>
        <s v="THOMAS REPIR"/>
        <s v="THOMAS RISLAND"/>
        <s v="THOMAS SCETT"/>
        <s v="THOMAS VALLA"/>
        <s v="THORN CERRESCO"/>
        <s v="TIM PIRIZ"/>
        <s v="TIMOTHY CERDWILL"/>
        <s v="TIMOTHY CERNIY"/>
        <s v="TIMOTHY COX"/>
        <s v="TIMOTHY CRIOMIR"/>
        <s v="TIMOTHY FLANEGAN"/>
        <s v="TIMOTHY HALL"/>
        <s v="TIMOTHY TIRRY"/>
        <s v="TIMOTHY TITIR"/>
        <s v="TIMOTHY VEAR"/>
        <s v="TODD CHRASTAAN"/>
        <s v="TODD KLIAN"/>
        <s v="TODD RELIT"/>
        <s v="TODD SMATH"/>
        <s v="TODD STEKIS"/>
        <s v="TOMMIE THEMES"/>
        <s v="TOMMY HILTCIL"/>
        <s v="TONY MERTAN"/>
        <s v="TROY KNEWLIS"/>
        <s v="ULYSSES RIAD"/>
        <s v="VICTOR MENTAIL"/>
        <s v="VICTOR NERMAN"/>
        <s v="VINCENT FILLIR"/>
        <s v="VINCENT LIZZA"/>
        <s v="WALLACE LANDRY JR"/>
        <s v="WALTER GREBAIC"/>
        <s v="WALTER TILLES"/>
        <s v="WARREN VANBIRKARK AII"/>
        <s v="WAYNE IRACKSEN"/>
        <s v="WAYNE MANTEVANI"/>
        <s v="WENDELL STEY"/>
        <s v="WILLIAM BERIN"/>
        <s v="WILLIAM BEWMAN"/>
        <s v="WILLIAM BICKIR"/>
        <s v="WILLIAM CANNEN"/>
        <s v="WILLIAM CELIMAN"/>
        <s v="WILLIAM DEYLE"/>
        <s v="WILLIAM EATCHASEN"/>
        <s v="WILLIAM ESHLIY"/>
        <s v="WILLIAM FERRILL"/>
        <s v="WILLIAM HERNADAY"/>
        <s v="WILLIAM PATT"/>
        <s v="WILLIAM PECHICO"/>
        <s v="WILLIAM RESERAO"/>
        <s v="WILLIAM WANSIMANN"/>
        <s v="WILLIAM WERRIN"/>
        <s v="YUNIER MERTANIZ"/>
        <s v="YVON BLANCHUISE"/>
      </sharedItems>
    </cacheField>
    <cacheField name="[Measures].[Total_revenue]" caption="Total_revenue" numFmtId="0" hierarchy="65" level="32767"/>
    <cacheField name="[Measures].[Sum of Sales_Amount 2]" caption="Sum of Sales_Amount 2" numFmtId="0" hierarchy="90" level="32767"/>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0" memberValueDatatype="130" unbalanced="0"/>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2" memberValueDatatype="130" unbalanced="0">
      <fieldsUsage count="2">
        <fieldUsage x="-1"/>
        <fieldUsage x="1"/>
      </fieldsUsage>
    </cacheHierarchy>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3" unbalanced="0"/>
    <cacheHierarchy uniqueName="[LocationMaster].[Market]" caption="Market" attribute="1" defaultMemberUniqueName="[LocationMaster].[Market].[All]" allUniqueName="[LocationMaster].[Market].[All]" dimensionUniqueName="[LocationMaster]" displayFolder="" count="0" memberValueDatatype="130" unbalanced="0"/>
    <cacheHierarchy uniqueName="[LocationMaster].[Region]" caption="Region" attribute="1" defaultMemberUniqueName="[LocationMaster].[Region].[All]" allUniqueName="[LocationMaster].[Region].[All]" dimensionUniqueName="[LocationMaster]" displayFolder="" count="0"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3" unbalanced="0"/>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3"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0" memberValueDatatype="20" unbalanced="0"/>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4"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0"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2" memberValueDatatype="20" unbalanced="0">
      <fieldsUsage count="2">
        <fieldUsage x="-1"/>
        <fieldUsage x="0"/>
      </fieldsUsage>
    </cacheHierarchy>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0"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oneField="1">
      <fieldsUsage count="1">
        <fieldUsage x="2"/>
      </fieldsUsage>
    </cacheHierarchy>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cacheHierarchy uniqueName="[Measures].[Sales Volume]" caption="Sales Volume" measure="1" displayFolder="" measureGroup="Sales_By_Employee" count="0"/>
    <cacheHierarchy uniqueName="[Measures].[Sales Volume Per Hour]" caption="Sales Volume Per Hour" measure="1" displayFolder="" measureGroup="Sales_By_Employee" count="0"/>
    <cacheHierarchy uniqueName="[Measures].[Hours Worked For Sale]" caption="Hours Worked For Sale" measure="1" displayFolder="" measureGroup="Sales_By_Employee" count="0"/>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cacheHierarchy uniqueName="[Measures].[Revenue Per Employee]" caption="Revenue Per Employee" measure="1" displayFolder="" measureGroup="Sales_By_Employee" count="0"/>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oneField="1" hidden="1">
      <fieldsUsage count="1">
        <fieldUsage x="3"/>
      </fieldsUsage>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hidden="1">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le Trier" refreshedDate="43964.335796412037" createdVersion="6" refreshedVersion="6" minRefreshableVersion="3" recordCount="0" supportSubquery="1" supportAdvancedDrill="1" xr:uid="{206F1500-DC7F-4A7C-BF40-E017A1EDA29B}">
  <cacheSource type="external" connectionId="2"/>
  <cacheFields count="12">
    <cacheField name="[Measures].[Sum of Sales_Amount 2]" caption="Sum of Sales_Amount 2" numFmtId="0" hierarchy="90" level="32767"/>
    <cacheField name="[Sales_By_Employee].[Year].[Year]" caption="Year" numFmtId="0" hierarchy="40" level="1">
      <sharedItems containsSemiMixedTypes="0" containsNonDate="0" containsString="0"/>
    </cacheField>
    <cacheField name="[Measures].[Sum of Contracted Hours]" caption="Sum of Contracted Hours" numFmtId="0" hierarchy="92" level="32767"/>
    <cacheField name="[Measures].[Revenue Per Contracted Hour]" caption="Revenue Per Contracted Hour" numFmtId="0" hierarchy="71" level="32767"/>
    <cacheField name="[Sales_By_Employee].[Date].[Month]" caption="Month" numFmtId="0" hierarchy="27"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Sales_By_Employee].[Date].[Month].&amp;[January]"/>
            <x15:cachedUniqueName index="1" name="[Sales_By_Employee].[Date].[Month].&amp;[February]"/>
            <x15:cachedUniqueName index="2" name="[Sales_By_Employee].[Date].[Month].&amp;[March]"/>
            <x15:cachedUniqueName index="3" name="[Sales_By_Employee].[Date].[Month].&amp;[April]"/>
            <x15:cachedUniqueName index="4" name="[Sales_By_Employee].[Date].[Month].&amp;[May]"/>
            <x15:cachedUniqueName index="5" name="[Sales_By_Employee].[Date].[Month].&amp;[June]"/>
            <x15:cachedUniqueName index="6" name="[Sales_By_Employee].[Date].[Month].&amp;[July]"/>
            <x15:cachedUniqueName index="7" name="[Sales_By_Employee].[Date].[Month].&amp;[August]"/>
            <x15:cachedUniqueName index="8" name="[Sales_By_Employee].[Date].[Month].&amp;[September]"/>
            <x15:cachedUniqueName index="9" name="[Sales_By_Employee].[Date].[Month].&amp;[October]"/>
            <x15:cachedUniqueName index="10" name="[Sales_By_Employee].[Date].[Month].&amp;[November]"/>
            <x15:cachedUniqueName index="11" name="[Sales_By_Employee].[Date].[Month].&amp;[December]"/>
          </x15:cachedUniqueNames>
        </ext>
      </extLst>
    </cacheField>
    <cacheField name="[Sales_By_Employee].[Date].[Day]" caption="Day" numFmtId="0" hierarchy="27" level="2">
      <sharedItems containsSemiMixedTypes="0" containsNonDate="0" containsString="0"/>
    </cacheField>
    <cacheField name="[Measures].[Sales Volume]" caption="Sales Volume" numFmtId="0" hierarchy="72" level="32767"/>
    <cacheField name="[Measures].[Sales Volume Per Hour]" caption="Sales Volume Per Hour" numFmtId="0" hierarchy="73" level="32767"/>
    <cacheField name="[Measures].[Hours Worked For Sale]" caption="Hours Worked For Sale" numFmtId="0" hierarchy="74" level="32767"/>
    <cacheField name="[Measures].[Distinct Count of Employee_Number]" caption="Distinct Count of Employee_Number" numFmtId="0" hierarchy="97" level="32767"/>
    <cacheField name="[Measures].[Employee Usage Rate]" caption="Employee Usage Rate" numFmtId="0" hierarchy="77" level="32767"/>
    <cacheField name="[Measures].[Revenue Per Employee]" caption="Revenue Per Employee" numFmtId="0" hierarchy="78" level="32767"/>
  </cacheFields>
  <cacheHierarchies count="99">
    <cacheHierarchy uniqueName="[CustomerMaster].[Customer_Number]" caption="Customer_Number" attribute="1" defaultMemberUniqueName="[CustomerMaster].[Customer_Number].[All]" allUniqueName="[CustomerMaster].[Customer_Number].[All]" dimensionUniqueName="[CustomerMaster]" displayFolder="" count="0" memberValueDatatype="20" unbalanced="0"/>
    <cacheHierarchy uniqueName="[CustomerMaster].[FirstOfCustomer_Name]" caption="FirstOfCustomer_Name" attribute="1" defaultMemberUniqueName="[CustomerMaster].[FirstOfCustomer_Name].[All]" allUniqueName="[CustomerMaster].[FirstOfCustomer_Name].[All]" dimensionUniqueName="[CustomerMaster]" displayFolder="" count="0" memberValueDatatype="130" unbalanced="0"/>
    <cacheHierarchy uniqueName="[CustomerMaster].[FirstOfCity]" caption="FirstOfCity" attribute="1" defaultMemberUniqueName="[CustomerMaster].[FirstOfCity].[All]" allUniqueName="[CustomerMaster].[FirstOfCity].[All]" dimensionUniqueName="[CustomerMaster]" displayFolder="" count="0" memberValueDatatype="130" unbalanced="0"/>
    <cacheHierarchy uniqueName="[CustomerMaster].[FirstOfState]" caption="FirstOfState" attribute="1" defaultMemberUniqueName="[CustomerMaster].[FirstOfState].[All]" allUniqueName="[CustomerMaster].[FirstOfState].[All]" dimensionUniqueName="[CustomerMaster]" displayFolder="" count="0" memberValueDatatype="130" unbalanced="0"/>
    <cacheHierarchy uniqueName="[Employee_Master].[Employee_Number]" caption="Employee_Number" attribute="1" defaultMemberUniqueName="[Employee_Master].[Employee_Number].[All]" allUniqueName="[Employee_Master].[Employee_Number].[All]" dimensionUniqueName="[Employee_Master]" displayFolder="" count="0" memberValueDatatype="130" unbalanced="0"/>
    <cacheHierarchy uniqueName="[Employee_Master].[Last_Name]" caption="Last_Name" attribute="1" defaultMemberUniqueName="[Employee_Master].[Last_Name].[All]" allUniqueName="[Employee_Master].[Last_Name].[All]" dimensionUniqueName="[Employee_Master]" displayFolder="" count="0" memberValueDatatype="130" unbalanced="0"/>
    <cacheHierarchy uniqueName="[Employee_Master].[First_Name]" caption="First_Name" attribute="1" defaultMemberUniqueName="[Employee_Master].[First_Name].[All]" allUniqueName="[Employee_Master].[First_Name].[All]" dimensionUniqueName="[Employee_Master]" displayFolder="" count="0" memberValueDatatype="130" unbalanced="0"/>
    <cacheHierarchy uniqueName="[Employee_Master].[Employee_Status]" caption="Employee_Status" attribute="1" defaultMemberUniqueName="[Employee_Master].[Employee_Status].[All]" allUniqueName="[Employee_Master].[Employee_Status].[All]" dimensionUniqueName="[Employee_Master]" displayFolder="" count="0" memberValueDatatype="130" unbalanced="0"/>
    <cacheHierarchy uniqueName="[Employee_Master].[Hire_Date]" caption="Hire_Date" attribute="1" time="1" defaultMemberUniqueName="[Employee_Master].[Hire_Date].[All]" allUniqueName="[Employee_Master].[Hire_Date].[All]" dimensionUniqueName="[Employee_Master]" displayFolder="" count="0" memberValueDatatype="7" unbalanced="0"/>
    <cacheHierarchy uniqueName="[Employee_Master].[Last_Date_Worked]" caption="Last_Date_Worked" attribute="1" time="1" defaultMemberUniqueName="[Employee_Master].[Last_Date_Worked].[All]" allUniqueName="[Employee_Master].[Last_Date_Worked].[All]" dimensionUniqueName="[Employee_Master]" displayFolder="" count="0" memberValueDatatype="7" unbalanced="0"/>
    <cacheHierarchy uniqueName="[Employee_Master].[Job_Title]" caption="Job_Title" attribute="1" defaultMemberUniqueName="[Employee_Master].[Job_Title].[All]" allUniqueName="[Employee_Master].[Job_Title].[All]" dimensionUniqueName="[Employee_Master]" displayFolder="" count="2" memberValueDatatype="130" unbalanced="0"/>
    <cacheHierarchy uniqueName="[Employee_Master].[Job_Code]" caption="Job_Code" attribute="1" defaultMemberUniqueName="[Employee_Master].[Job_Code].[All]" allUniqueName="[Employee_Master].[Job_Code].[All]" dimensionUniqueName="[Employee_Master]" displayFolder="" count="0" memberValueDatatype="130" unbalanced="0"/>
    <cacheHierarchy uniqueName="[Employee_Master].[Home_Branch]" caption="Home_Branch" attribute="1" defaultMemberUniqueName="[Employee_Master].[Home_Branch].[All]" allUniqueName="[Employee_Master].[Home_Branch].[All]" dimensionUniqueName="[Employee_Master]" displayFolder="" count="0" memberValueDatatype="130" unbalanced="0"/>
    <cacheHierarchy uniqueName="[Employee_Master].[Employee Full Name]" caption="Employee Full Name" attribute="1" defaultMemberUniqueName="[Employee_Master].[Employee Full Name].[All]" allUniqueName="[Employee_Master].[Employee Full Name].[All]" dimensionUniqueName="[Employee_Master]" displayFolder="" count="0" memberValueDatatype="130" unbalanced="0"/>
    <cacheHierarchy uniqueName="[Employee_Master].[Employee Status]" caption="Employee Status" attribute="1" defaultMemberUniqueName="[Employee_Master].[Employee Status].[All]" allUniqueName="[Employee_Master].[Employee Status].[All]" dimensionUniqueName="[Employee_Master]" displayFolder="" count="0" memberValueDatatype="130" unbalanced="0"/>
    <cacheHierarchy uniqueName="[LocationMaster].[Branch_Number]" caption="Branch_Number" attribute="1" defaultMemberUniqueName="[LocationMaster].[Branch_Number].[All]" allUniqueName="[LocationMaster].[Branch_Number].[All]" dimensionUniqueName="[LocationMaster]" displayFolder="" count="0" memberValueDatatype="130" unbalanced="0"/>
    <cacheHierarchy uniqueName="[LocationMaster].[Location]" caption="Location" defaultMemberUniqueName="[LocationMaster].[Location].[All]" allUniqueName="[LocationMaster].[Location].[All]" dimensionUniqueName="[LocationMaster]" displayFolder="" count="0" unbalanced="0"/>
    <cacheHierarchy uniqueName="[LocationMaster].[Market]" caption="Market" attribute="1" defaultMemberUniqueName="[LocationMaster].[Market].[All]" allUniqueName="[LocationMaster].[Market].[All]" dimensionUniqueName="[LocationMaster]" displayFolder="" count="0" memberValueDatatype="130" unbalanced="0"/>
    <cacheHierarchy uniqueName="[LocationMaster].[Region]" caption="Region" attribute="1" defaultMemberUniqueName="[LocationMaster].[Region].[All]" allUniqueName="[LocationMaster].[Region].[All]" dimensionUniqueName="[LocationMaster]" displayFolder="" count="0" memberValueDatatype="130" unbalanced="0"/>
    <cacheHierarchy uniqueName="[PriceMaster].[Branch_Number]" caption="Branch_Number" attribute="1" defaultMemberUniqueName="[PriceMaster].[Branch_Number].[All]" allUniqueName="[PriceMaster].[Branch_Number].[All]" dimensionUniqueName="[PriceMaster]" displayFolder="" count="0" memberValueDatatype="130" unbalanced="0"/>
    <cacheHierarchy uniqueName="[PriceMaster].[Product_Number]" caption="Product_Number" attribute="1" defaultMemberUniqueName="[PriceMaster].[Product_Number].[All]" allUniqueName="[PriceMaster].[Product_Number].[All]" dimensionUniqueName="[PriceMaster]" displayFolder="" count="0" memberValueDatatype="130" unbalanced="0"/>
    <cacheHierarchy uniqueName="[PriceMaster].[Price]" caption="Price" attribute="1" defaultMemberUniqueName="[PriceMaster].[Price].[All]" allUniqueName="[PriceMaster].[Price].[All]" dimensionUniqueName="[PriceMaster]" displayFolder="" count="0" memberValueDatatype="6" unbalanced="0"/>
    <cacheHierarchy uniqueName="[ProductMaster].[Product_Number]" caption="Product_Number" attribute="1" defaultMemberUniqueName="[ProductMaster].[Product_Number].[All]" allUniqueName="[ProductMaster].[Product_Number].[All]" dimensionUniqueName="[ProductMaster]" displayFolder="" count="0" memberValueDatatype="130" unbalanced="0"/>
    <cacheHierarchy uniqueName="[ProductMaster].[Product_Description]" caption="Product_Description" attribute="1" defaultMemberUniqueName="[ProductMaster].[Product_Description].[All]" allUniqueName="[ProductMaster].[Product_Description].[All]" dimensionUniqueName="[ProductMaster]" displayFolder="" count="0" memberValueDatatype="130" unbalanced="0"/>
    <cacheHierarchy uniqueName="[ProductMaster].[Business_Segment]" caption="Business_Segment" attribute="1" defaultMemberUniqueName="[ProductMaster].[Business_Segment].[All]" allUniqueName="[ProductMaster].[Business_Segment].[All]" dimensionUniqueName="[ProductMaster]" displayFolder="" count="0" memberValueDatatype="130" unbalanced="0"/>
    <cacheHierarchy uniqueName="[Sales_By_Employee].[Region]" caption="Region" attribute="1" defaultMemberUniqueName="[Sales_By_Employee].[Region].[All]" allUniqueName="[Sales_By_Employee].[Region].[All]" dimensionUniqueName="[Sales_By_Employee]" displayFolder="" count="0" memberValueDatatype="130" unbalanced="0"/>
    <cacheHierarchy uniqueName="[Sales_By_Employee].[Market]" caption="Market" attribute="1" defaultMemberUniqueName="[Sales_By_Employee].[Market].[All]" allUniqueName="[Sales_By_Employee].[Market].[All]" dimensionUniqueName="[Sales_By_Employee]" displayFolder="" count="0" memberValueDatatype="130" unbalanced="0"/>
    <cacheHierarchy uniqueName="[Sales_By_Employee].[Date]" caption="Date" defaultMemberUniqueName="[Sales_By_Employee].[Date].[All]" allUniqueName="[Sales_By_Employee].[Date].[All]" dimensionUniqueName="[Sales_By_Employee]" displayFolder="" count="3" unbalanced="0">
      <fieldsUsage count="3">
        <fieldUsage x="-1"/>
        <fieldUsage x="4"/>
        <fieldUsage x="5"/>
      </fieldsUsage>
    </cacheHierarchy>
    <cacheHierarchy uniqueName="[Sales_By_Employee].[Branch_Number]" caption="Branch_Number" attribute="1" defaultMemberUniqueName="[Sales_By_Employee].[Branch_Number].[All]" allUniqueName="[Sales_By_Employee].[Branch_Number].[All]" dimensionUniqueName="[Sales_By_Employee]" displayFolder="" count="0" memberValueDatatype="130" unbalanced="0"/>
    <cacheHierarchy uniqueName="[Sales_By_Employee].[Employee_Number]" caption="Employee_Number" attribute="1" defaultMemberUniqueName="[Sales_By_Employee].[Employee_Number].[All]" allUniqueName="[Sales_By_Employee].[Employee_Number].[All]" dimensionUniqueName="[Sales_By_Employee]" displayFolder="" count="0" memberValueDatatype="130" unbalanced="0"/>
    <cacheHierarchy uniqueName="[Sales_By_Employee].[Last_Name]" caption="Last_Name" attribute="1" defaultMemberUniqueName="[Sales_By_Employee].[Last_Name].[All]" allUniqueName="[Sales_By_Employee].[Last_Name].[All]" dimensionUniqueName="[Sales_By_Employee]" displayFolder="" count="0" memberValueDatatype="130" unbalanced="0"/>
    <cacheHierarchy uniqueName="[Sales_By_Employee].[First_Name]" caption="First_Name" attribute="1" defaultMemberUniqueName="[Sales_By_Employee].[First_Name].[All]" allUniqueName="[Sales_By_Employee].[First_Name].[All]" dimensionUniqueName="[Sales_By_Employee]" displayFolder="" count="0" memberValueDatatype="130" unbalanced="0"/>
    <cacheHierarchy uniqueName="[Sales_By_Employee].[Job_Code]" caption="Job_Code" attribute="1" defaultMemberUniqueName="[Sales_By_Employee].[Job_Code].[All]" allUniqueName="[Sales_By_Employee].[Job_Code].[All]" dimensionUniqueName="[Sales_By_Employee]" displayFolder="" count="0" memberValueDatatype="130" unbalanced="0"/>
    <cacheHierarchy uniqueName="[Sales_By_Employee].[Invoice_Number]" caption="Invoice_Number" attribute="1" defaultMemberUniqueName="[Sales_By_Employee].[Invoice_Number].[All]" allUniqueName="[Sales_By_Employee].[Invoice_Number].[All]" dimensionUniqueName="[Sales_By_Employee]" displayFolder="" count="0" memberValueDatatype="20" unbalanced="0"/>
    <cacheHierarchy uniqueName="[Sales_By_Employee].[Service_Date]" caption="Service_Date" attribute="1" time="1" defaultMemberUniqueName="[Sales_By_Employee].[Service_Date].[All]" allUniqueName="[Sales_By_Employee].[Service_Date].[All]" dimensionUniqueName="[Sales_By_Employee]" displayFolder="" count="0" memberValueDatatype="7" unbalanced="0"/>
    <cacheHierarchy uniqueName="[Sales_By_Employee].[Locale]" caption="Locale" defaultMemberUniqueName="[Sales_By_Employee].[Locale].[All]" allUniqueName="[Sales_By_Employee].[Locale].[All]" dimensionUniqueName="[Sales_By_Employee]" displayFolder="" count="0" unbalanced="0"/>
    <cacheHierarchy uniqueName="[Sales_By_Employee].[Invoice_Date]" caption="Invoice_Date" attribute="1" time="1" defaultMemberUniqueName="[Sales_By_Employee].[Invoice_Date].[All]" allUniqueName="[Sales_By_Employee].[Invoice_Date].[All]" dimensionUniqueName="[Sales_By_Employee]" displayFolder="" count="0" memberValueDatatype="7" unbalanced="0"/>
    <cacheHierarchy uniqueName="[Sales_By_Employee].[Sales_Amount]" caption="Sales_Amount" attribute="1" defaultMemberUniqueName="[Sales_By_Employee].[Sales_Amount].[All]" allUniqueName="[Sales_By_Employee].[Sales_Amount].[All]" dimensionUniqueName="[Sales_By_Employee]" displayFolder="" count="0" memberValueDatatype="6" unbalanced="0"/>
    <cacheHierarchy uniqueName="[Sales_By_Employee].[Contracted Hours]" caption="Contracted Hours" attribute="1" defaultMemberUniqueName="[Sales_By_Employee].[Contracted Hours].[All]" allUniqueName="[Sales_By_Employee].[Contracted Hours].[All]" dimensionUniqueName="[Sales_By_Employee]" displayFolder="" count="0" memberValueDatatype="5" unbalanced="0"/>
    <cacheHierarchy uniqueName="[Sales_By_Employee].[Sales_Period]" caption="Sales_Period" attribute="1" defaultMemberUniqueName="[Sales_By_Employee].[Sales_Period].[All]" allUniqueName="[Sales_By_Employee].[Sales_Period].[All]" dimensionUniqueName="[Sales_By_Employee]" displayFolder="" count="0" memberValueDatatype="130" unbalanced="0"/>
    <cacheHierarchy uniqueName="[Sales_By_Employee].[Year]" caption="Year" attribute="1" defaultMemberUniqueName="[Sales_By_Employee].[Year].[All]" allUniqueName="[Sales_By_Employee].[Year].[All]" dimensionUniqueName="[Sales_By_Employee]" displayFolder="" count="2" memberValueDatatype="20" unbalanced="0">
      <fieldsUsage count="2">
        <fieldUsage x="-1"/>
        <fieldUsage x="1"/>
      </fieldsUsage>
    </cacheHierarchy>
    <cacheHierarchy uniqueName="[Sales_By_Employee].[Month]" caption="Month" attribute="1" defaultMemberUniqueName="[Sales_By_Employee].[Month].[All]" allUniqueName="[Sales_By_Employee].[Month].[All]" dimensionUniqueName="[Sales_By_Employee]" displayFolder="" count="0" memberValueDatatype="130" unbalanced="0"/>
    <cacheHierarchy uniqueName="[Sales_By_Employee].[Month Num]" caption="Month Num" attribute="1" defaultMemberUniqueName="[Sales_By_Employee].[Month Num].[All]" allUniqueName="[Sales_By_Employee].[Month Num].[All]" dimensionUniqueName="[Sales_By_Employee]" displayFolder="" count="0" memberValueDatatype="20" unbalanced="0"/>
    <cacheHierarchy uniqueName="[Sales_By_Employee].[Day]" caption="Day" attribute="1" defaultMemberUniqueName="[Sales_By_Employee].[Day].[All]" allUniqueName="[Sales_By_Employee].[Day].[All]" dimensionUniqueName="[Sales_By_Employee]" displayFolder="" count="0" memberValueDatatype="20" unbalanced="0"/>
    <cacheHierarchy uniqueName="[Test Comments].[Comment Number]" caption="Comment Number" attribute="1" defaultMemberUniqueName="[Test Comments].[Comment Number].[All]" allUniqueName="[Test Comments].[Comment Number].[All]" dimensionUniqueName="[Test Comments]" displayFolder="" count="0" memberValueDatatype="20" unbalanced="0"/>
    <cacheHierarchy uniqueName="[Test Comments].[Comment]" caption="Comment" attribute="1" defaultMemberUniqueName="[Test Comments].[Comment].[All]" allUniqueName="[Test Comments].[Comment].[All]" dimensionUniqueName="[Test Comments]" displayFolder="" count="0" memberValueDatatype="130" unbalanced="0"/>
    <cacheHierarchy uniqueName="[Test Comments].[Comment Length]" caption="Comment Length" attribute="1" defaultMemberUniqueName="[Test Comments].[Comment Length].[All]" allUniqueName="[Test Comments].[Comment Length].[All]" dimensionUniqueName="[Test Comments]" displayFolder="" count="0" memberValueDatatype="130" unbalanced="0"/>
    <cacheHierarchy uniqueName="[TransactionMaster].[Key]" caption="Key" attribute="1" defaultMemberUniqueName="[TransactionMaster].[Key].[All]" allUniqueName="[TransactionMaster].[Key].[All]" dimensionUniqueName="[TransactionMaster]" displayFolder="" count="0" memberValueDatatype="20" unbalanced="0"/>
    <cacheHierarchy uniqueName="[TransactionMaster].[Branch_Number]" caption="Branch_Number" attribute="1" defaultMemberUniqueName="[TransactionMaster].[Branch_Number].[All]" allUniqueName="[TransactionMaster].[Branch_Number].[All]" dimensionUniqueName="[TransactionMaster]" displayFolder="" count="0" memberValueDatatype="130" unbalanced="0"/>
    <cacheHierarchy uniqueName="[TransactionMaster].[Customer_Number]" caption="Customer_Number" attribute="1" defaultMemberUniqueName="[TransactionMaster].[Customer_Number].[All]" allUniqueName="[TransactionMaster].[Customer_Number].[All]" dimensionUniqueName="[TransactionMaster]" displayFolder="" count="0" memberValueDatatype="20" unbalanced="0"/>
    <cacheHierarchy uniqueName="[TransactionMaster].[Dates]" caption="Dates" defaultMemberUniqueName="[TransactionMaster].[Dates].[All]" allUniqueName="[TransactionMaster].[Dates].[All]" dimensionUniqueName="[TransactionMaster]" displayFolder="" count="0" unbalanced="0"/>
    <cacheHierarchy uniqueName="[TransactionMaster].[Product_Number]" caption="Product_Number" attribute="1" defaultMemberUniqueName="[TransactionMaster].[Product_Number].[All]" allUniqueName="[TransactionMaster].[Product_Number].[All]" dimensionUniqueName="[TransactionMaster]" displayFolder="" count="0" memberValueDatatype="130" unbalanced="0"/>
    <cacheHierarchy uniqueName="[TransactionMaster].[Invoice_Number]" caption="Invoice_Number" attribute="1" defaultMemberUniqueName="[TransactionMaster].[Invoice_Number].[All]" allUniqueName="[TransactionMaster].[Invoice_Number].[All]" dimensionUniqueName="[TransactionMaster]" displayFolder="" count="0" memberValueDatatype="20" unbalanced="0"/>
    <cacheHierarchy uniqueName="[TransactionMaster].[Service_Date]" caption="Service_Date" attribute="1" time="1" defaultMemberUniqueName="[TransactionMaster].[Service_Date].[All]" allUniqueName="[TransactionMaster].[Service_Date].[All]" dimensionUniqueName="[TransactionMaster]" displayFolder="" count="0" memberValueDatatype="7" unbalanced="0"/>
    <cacheHierarchy uniqueName="[TransactionMaster].[Invoice_Date]" caption="Invoice_Date" attribute="1" time="1" defaultMemberUniqueName="[TransactionMaster].[Invoice_Date].[All]" allUniqueName="[TransactionMaster].[Invoice_Date].[All]" dimensionUniqueName="[TransactionMaster]" displayFolder="" count="0" memberValueDatatype="7" unbalanced="0"/>
    <cacheHierarchy uniqueName="[TransactionMaster].[Sales_Amount]" caption="Sales_Amount" attribute="1" defaultMemberUniqueName="[TransactionMaster].[Sales_Amount].[All]" allUniqueName="[TransactionMaster].[Sales_Amount].[All]" dimensionUniqueName="[TransactionMaster]" displayFolder="" count="0" memberValueDatatype="6" unbalanced="0"/>
    <cacheHierarchy uniqueName="[TransactionMaster].[Contracted Hours]" caption="Contracted Hours" attribute="1" defaultMemberUniqueName="[TransactionMaster].[Contracted Hours].[All]" allUniqueName="[TransactionMaster].[Contracted Hours].[All]" dimensionUniqueName="[TransactionMaster]" displayFolder="" count="0" memberValueDatatype="5" unbalanced="0"/>
    <cacheHierarchy uniqueName="[TransactionMaster].[Sales_Period]" caption="Sales_Period" attribute="1" defaultMemberUniqueName="[TransactionMaster].[Sales_Period].[All]" allUniqueName="[TransactionMaster].[Sales_Period].[All]" dimensionUniqueName="[TransactionMaster]" displayFolder="" count="0" memberValueDatatype="130" unbalanced="0"/>
    <cacheHierarchy uniqueName="[TransactionMaster].[Sales_Rep]" caption="Sales_Rep" attribute="1" defaultMemberUniqueName="[TransactionMaster].[Sales_Rep].[All]" allUniqueName="[TransactionMaster].[Sales_Rep].[All]" dimensionUniqueName="[TransactionMaster]" displayFolder="" count="0" memberValueDatatype="130" unbalanced="0"/>
    <cacheHierarchy uniqueName="[TransactionMaster].[Year]" caption="Year" attribute="1" defaultMemberUniqueName="[TransactionMaster].[Year].[All]" allUniqueName="[TransactionMaster].[Year].[All]" dimensionUniqueName="[TransactionMaster]" displayFolder="" count="0" memberValueDatatype="20" unbalanced="0"/>
    <cacheHierarchy uniqueName="[TransactionMaster].[Month]" caption="Month" attribute="1" defaultMemberUniqueName="[TransactionMaster].[Month].[All]" allUniqueName="[TransactionMaster].[Month].[All]" dimensionUniqueName="[TransactionMaster]" displayFolder="" count="0" memberValueDatatype="130" unbalanced="0"/>
    <cacheHierarchy uniqueName="[TransactionMaster].[Day]" caption="Day" attribute="1" defaultMemberUniqueName="[TransactionMaster].[Day].[All]" allUniqueName="[TransactionMaster].[Day].[All]" dimensionUniqueName="[TransactionMaster]" displayFolder="" count="0" memberValueDatatype="20" unbalanced="0"/>
    <cacheHierarchy uniqueName="[TransactionMaster].[Day_Of_Week]" caption="Day_Of_Week" attribute="1" defaultMemberUniqueName="[TransactionMaster].[Day_Of_Week].[All]" allUniqueName="[TransactionMaster].[Day_Of_Week].[All]" dimensionUniqueName="[TransactionMaster]" displayFolder="" count="0" memberValueDatatype="130" unbalanced="0"/>
    <cacheHierarchy uniqueName="[TransactionMaster].[month num]" caption="month num" attribute="1" defaultMemberUniqueName="[TransactionMaster].[month num].[All]" allUniqueName="[TransactionMaster].[month num].[All]" dimensionUniqueName="[TransactionMaster]" displayFolder="" count="0" memberValueDatatype="20" unbalanced="0"/>
    <cacheHierarchy uniqueName="[TransactionMaster].[DoW Num]" caption="DoW Num" attribute="1" defaultMemberUniqueName="[TransactionMaster].[DoW Num].[All]" allUniqueName="[TransactionMaster].[DoW Num].[All]" dimensionUniqueName="[TransactionMaster]" displayFolder="" count="0" memberValueDatatype="20" unbalanced="0"/>
    <cacheHierarchy uniqueName="[Measures].[Total_revenue]" caption="Total_revenue" measure="1" displayFolder="" measureGroup="TransactionMaster" count="0"/>
    <cacheHierarchy uniqueName="[Measures].[Avg Sales Amount]" caption="Avg Sales Amount" measure="1" displayFolder="" measureGroup="TransactionMaster" count="0"/>
    <cacheHierarchy uniqueName="[Measures].[Volume]" caption="Volume" measure="1" displayFolder="" measureGroup="TransactionMaster" count="0"/>
    <cacheHierarchy uniqueName="[Measures].[Month Closing Sales]" caption="Month Closing Sales" measure="1" displayFolder="" measureGroup="TransactionMaster" count="0"/>
    <cacheHierarchy uniqueName="[Measures].[Running total]" caption="Running total" measure="1" displayFolder="" measureGroup="TransactionMaster" count="0"/>
    <cacheHierarchy uniqueName="[Measures].[Individual Revenue]" caption="Individual Revenue" measure="1" displayFolder="" measureGroup="TransactionMaster" count="0"/>
    <cacheHierarchy uniqueName="[Measures].[Revenue Per Contracted Hour]" caption="Revenue Per Contracted Hour" measure="1" displayFolder="" measureGroup="Sales_By_Employee" count="0" oneField="1">
      <fieldsUsage count="1">
        <fieldUsage x="3"/>
      </fieldsUsage>
    </cacheHierarchy>
    <cacheHierarchy uniqueName="[Measures].[Sales Volume]" caption="Sales Volume" measure="1" displayFolder="" measureGroup="Sales_By_Employee" count="0" oneField="1">
      <fieldsUsage count="1">
        <fieldUsage x="6"/>
      </fieldsUsage>
    </cacheHierarchy>
    <cacheHierarchy uniqueName="[Measures].[Sales Volume Per Hour]" caption="Sales Volume Per Hour" measure="1" displayFolder="" measureGroup="Sales_By_Employee" count="0" oneField="1">
      <fieldsUsage count="1">
        <fieldUsage x="7"/>
      </fieldsUsage>
    </cacheHierarchy>
    <cacheHierarchy uniqueName="[Measures].[Hours Worked For Sale]" caption="Hours Worked For Sale" measure="1" displayFolder="" measureGroup="Sales_By_Employee" count="0" oneField="1">
      <fieldsUsage count="1">
        <fieldUsage x="8"/>
      </fieldsUsage>
    </cacheHierarchy>
    <cacheHierarchy uniqueName="[Measures].[Inactive Employees]" caption="Inactive Employees" measure="1" displayFolder="" measureGroup="Employee_Master" count="0"/>
    <cacheHierarchy uniqueName="[Measures].[Active Employees]" caption="Active Employees" measure="1" displayFolder="" measureGroup="Employee_Master" count="0"/>
    <cacheHierarchy uniqueName="[Measures].[Employee Usage Rate]" caption="Employee Usage Rate" measure="1" displayFolder="" measureGroup="Sales_By_Employee" count="0" oneField="1">
      <fieldsUsage count="1">
        <fieldUsage x="10"/>
      </fieldsUsage>
    </cacheHierarchy>
    <cacheHierarchy uniqueName="[Measures].[Revenue Per Employee]" caption="Revenue Per Employee" measure="1" displayFolder="" measureGroup="Sales_By_Employee" count="0" oneField="1">
      <fieldsUsage count="1">
        <fieldUsage x="11"/>
      </fieldsUsage>
    </cacheHierarchy>
    <cacheHierarchy uniqueName="[Measures].[Total Revenue]" caption="Total Revenue" measure="1" displayFolder="" measureGroup="Sales_By_Employee" count="0"/>
    <cacheHierarchy uniqueName="[Measures].[__XL_Count CustomerMaster]" caption="__XL_Count CustomerMaster" measure="1" displayFolder="" measureGroup="CustomerMaster" count="0" hidden="1"/>
    <cacheHierarchy uniqueName="[Measures].[__XL_Count Employee_Master]" caption="__XL_Count Employee_Master" measure="1" displayFolder="" measureGroup="Employee_Master" count="0" hidden="1"/>
    <cacheHierarchy uniqueName="[Measures].[__XL_Count LocationMaster]" caption="__XL_Count LocationMaster" measure="1" displayFolder="" measureGroup="LocationMaster" count="0" hidden="1"/>
    <cacheHierarchy uniqueName="[Measures].[__XL_Count PriceMaster]" caption="__XL_Count PriceMaster" measure="1" displayFolder="" measureGroup="PriceMaster" count="0" hidden="1"/>
    <cacheHierarchy uniqueName="[Measures].[__XL_Count ProductMaster]" caption="__XL_Count ProductMaster" measure="1" displayFolder="" measureGroup="ProductMaster" count="0" hidden="1"/>
    <cacheHierarchy uniqueName="[Measures].[__XL_Count Test Comments]" caption="__XL_Count Test Comments" measure="1" displayFolder="" measureGroup="Test Comments" count="0" hidden="1"/>
    <cacheHierarchy uniqueName="[Measures].[__XL_Count TransactionMaster]" caption="__XL_Count TransactionMaster" measure="1" displayFolder="" measureGroup="TransactionMaster" count="0" hidden="1"/>
    <cacheHierarchy uniqueName="[Measures].[__XL_Count Sales_By_Employee]" caption="__XL_Count Sales_By_Employee" measure="1" displayFolder="" measureGroup="Sales_By_Employee" count="0" hidden="1"/>
    <cacheHierarchy uniqueName="[Measures].[__No measures defined]" caption="__No measures defined" measure="1" displayFolder="" count="0" hidden="1"/>
    <cacheHierarchy uniqueName="[Measures].[Sum of Sales_Amount]" caption="Sum of Sales_Amount" measure="1" displayFolder="" measureGroup="TransactionMaster" count="0" hidden="1">
      <extLst>
        <ext xmlns:x15="http://schemas.microsoft.com/office/spreadsheetml/2010/11/main" uri="{B97F6D7D-B522-45F9-BDA1-12C45D357490}">
          <x15:cacheHierarchy aggregatedColumn="55"/>
        </ext>
      </extLst>
    </cacheHierarchy>
    <cacheHierarchy uniqueName="[Measures].[Sum of Sales_Amount 2]" caption="Sum of Sales_Amount 2" measure="1" displayFolder="" measureGroup="Sales_By_Employee" count="0" oneField="1" hidden="1">
      <fieldsUsage count="1">
        <fieldUsage x="0"/>
      </fieldsUsage>
      <extLst>
        <ext xmlns:x15="http://schemas.microsoft.com/office/spreadsheetml/2010/11/main" uri="{B97F6D7D-B522-45F9-BDA1-12C45D357490}">
          <x15:cacheHierarchy aggregatedColumn="37"/>
        </ext>
      </extLst>
    </cacheHierarchy>
    <cacheHierarchy uniqueName="[Measures].[Sum of Year]" caption="Sum of Year" measure="1" displayFolder="" measureGroup="Sales_By_Employee" count="0" hidden="1">
      <extLst>
        <ext xmlns:x15="http://schemas.microsoft.com/office/spreadsheetml/2010/11/main" uri="{B97F6D7D-B522-45F9-BDA1-12C45D357490}">
          <x15:cacheHierarchy aggregatedColumn="40"/>
        </ext>
      </extLst>
    </cacheHierarchy>
    <cacheHierarchy uniqueName="[Measures].[Sum of Contracted Hours]" caption="Sum of Contracted Hours" measure="1" displayFolder="" measureGroup="Sales_By_Employee" count="0" oneField="1" hidden="1">
      <fieldsUsage count="1">
        <fieldUsage x="2"/>
      </fieldsUsage>
      <extLst>
        <ext xmlns:x15="http://schemas.microsoft.com/office/spreadsheetml/2010/11/main" uri="{B97F6D7D-B522-45F9-BDA1-12C45D357490}">
          <x15:cacheHierarchy aggregatedColumn="38"/>
        </ext>
      </extLst>
    </cacheHierarchy>
    <cacheHierarchy uniqueName="[Measures].[Sum of Invoice_Number]" caption="Sum of Invoice_Number" measure="1" displayFolder="" measureGroup="Sales_By_Employee" count="0" hidden="1">
      <extLst>
        <ext xmlns:x15="http://schemas.microsoft.com/office/spreadsheetml/2010/11/main" uri="{B97F6D7D-B522-45F9-BDA1-12C45D357490}">
          <x15:cacheHierarchy aggregatedColumn="33"/>
        </ext>
      </extLst>
    </cacheHierarchy>
    <cacheHierarchy uniqueName="[Measures].[Sum of Day]" caption="Sum of Day" measure="1" displayFolder="" measureGroup="Sales_By_Employee"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PriceMaster" count="0" hidden="1">
      <extLst>
        <ext xmlns:x15="http://schemas.microsoft.com/office/spreadsheetml/2010/11/main" uri="{B97F6D7D-B522-45F9-BDA1-12C45D357490}">
          <x15:cacheHierarchy aggregatedColumn="21"/>
        </ext>
      </extLst>
    </cacheHierarchy>
    <cacheHierarchy uniqueName="[Measures].[Count of Employee_Number]" caption="Count of Employee_Number" measure="1" displayFolder="" measureGroup="Sales_By_Employee" count="0" hidden="1">
      <extLst>
        <ext xmlns:x15="http://schemas.microsoft.com/office/spreadsheetml/2010/11/main" uri="{B97F6D7D-B522-45F9-BDA1-12C45D357490}">
          <x15:cacheHierarchy aggregatedColumn="29"/>
        </ext>
      </extLst>
    </cacheHierarchy>
    <cacheHierarchy uniqueName="[Measures].[Distinct Count of Employee_Number]" caption="Distinct Count of Employee_Number" measure="1" displayFolder="" measureGroup="Sales_By_Employee" count="0" oneField="1" hidden="1">
      <fieldsUsage count="1">
        <fieldUsage x="9"/>
      </fieldsUsage>
      <extLst>
        <ext xmlns:x15="http://schemas.microsoft.com/office/spreadsheetml/2010/11/main" uri="{B97F6D7D-B522-45F9-BDA1-12C45D357490}">
          <x15:cacheHierarchy aggregatedColumn="29"/>
        </ext>
      </extLst>
    </cacheHierarchy>
    <cacheHierarchy uniqueName="[Measures].[Sum of Day 2]" caption="Sum of Day 2" measure="1" displayFolder="" measureGroup="TransactionMaster" count="0" hidden="1">
      <extLst>
        <ext xmlns:x15="http://schemas.microsoft.com/office/spreadsheetml/2010/11/main" uri="{B97F6D7D-B522-45F9-BDA1-12C45D357490}">
          <x15:cacheHierarchy aggregatedColumn="61"/>
        </ext>
      </extLst>
    </cacheHierarchy>
  </cacheHierarchies>
  <kpis count="0"/>
  <dimensions count="9">
    <dimension name="CustomerMaster" uniqueName="[CustomerMaster]" caption="CustomerMaster"/>
    <dimension name="Employee_Master" uniqueName="[Employee_Master]" caption="Employee_Master"/>
    <dimension name="LocationMaster" uniqueName="[LocationMaster]" caption="LocationMaster"/>
    <dimension measure="1" name="Measures" uniqueName="[Measures]" caption="Measures"/>
    <dimension name="PriceMaster" uniqueName="[PriceMaster]" caption="PriceMaster"/>
    <dimension name="ProductMaster" uniqueName="[ProductMaster]" caption="ProductMaster"/>
    <dimension name="Sales_By_Employee" uniqueName="[Sales_By_Employee]" caption="Sales_By_Employee"/>
    <dimension name="Test Comments" uniqueName="[Test Comments]" caption="Test Comments"/>
    <dimension name="TransactionMaster" uniqueName="[TransactionMaster]" caption="TransactionMaster"/>
  </dimensions>
  <measureGroups count="8">
    <measureGroup name="CustomerMaster" caption="CustomerMaster"/>
    <measureGroup name="Employee_Master" caption="Employee_Master"/>
    <measureGroup name="LocationMaster" caption="LocationMaster"/>
    <measureGroup name="PriceMaster" caption="PriceMaster"/>
    <measureGroup name="ProductMaster" caption="ProductMaster"/>
    <measureGroup name="Sales_By_Employee" caption="Sales_By_Employee"/>
    <measureGroup name="Test Comments" caption="Test Comments"/>
    <measureGroup name="TransactionMaster" caption="TransactionMaster"/>
  </measureGroups>
  <maps count="16">
    <map measureGroup="0" dimension="0"/>
    <map measureGroup="1" dimension="1"/>
    <map measureGroup="2" dimension="2"/>
    <map measureGroup="3" dimension="2"/>
    <map measureGroup="3" dimension="4"/>
    <map measureGroup="3" dimension="5"/>
    <map measureGroup="4" dimension="5"/>
    <map measureGroup="5" dimension="1"/>
    <map measureGroup="5" dimension="2"/>
    <map measureGroup="5" dimension="6"/>
    <map measureGroup="6" dimension="7"/>
    <map measureGroup="7" dimension="0"/>
    <map measureGroup="7" dimension="1"/>
    <map measureGroup="7" dimension="2"/>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9D544B4-B3F2-47E7-A58C-DAABCF2F8FFC}" name="PivotTable1" cacheId="786" applyNumberFormats="0" applyBorderFormats="0" applyFontFormats="0" applyPatternFormats="0" applyAlignmentFormats="0" applyWidthHeightFormats="1" dataCaption="Values" tag="a71f8130-1a3b-45a1-984a-f05f4359d3e6" updatedVersion="6" minRefreshableVersion="5" useAutoFormatting="1" subtotalHiddenItems="1" itemPrintTitles="1" createdVersion="5" indent="0" outline="1" outlineData="1" multipleFieldFilters="0" chartFormat="2">
  <location ref="A3:C16" firstHeaderRow="0" firstDataRow="1" firstDataCol="1"/>
  <pivotFields count="7">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 axis="axisRow" allDrilled="1" subtotalTop="0" showAll="0" hideNewItems="1" dataSourceSort="1" defaultSubtotal="0">
      <items count="12">
        <item c="1" x="0"/>
        <item c="1" x="1"/>
        <item c="1" x="2"/>
        <item c="1" x="3"/>
        <item c="1" x="4"/>
        <item c="1" x="5"/>
        <item c="1" x="6"/>
        <item c="1" x="7"/>
        <item c="1" x="8"/>
        <item c="1" x="9"/>
        <item c="1" x="10"/>
        <item c="1" x="11"/>
      </items>
    </pivotField>
    <pivotField dataField="1" subtotalTop="0" showAll="0" defaultSubtotal="0"/>
    <pivotField axis="axisRow" subtotalTop="0" showAll="0" hideNewItems="1" dataSourceSort="1" defaultSubtotal="0"/>
    <pivotField axis="axisRow" subtotalTop="0" showAll="0" hideNewItems="1" dataSourceSort="1" defaultSubtotal="0"/>
  </pivotFields>
  <rowFields count="1">
    <field x="3"/>
  </rowFields>
  <rowItems count="13">
    <i>
      <x/>
    </i>
    <i>
      <x v="1"/>
    </i>
    <i>
      <x v="2"/>
    </i>
    <i>
      <x v="3"/>
    </i>
    <i>
      <x v="4"/>
    </i>
    <i>
      <x v="5"/>
    </i>
    <i>
      <x v="6"/>
    </i>
    <i>
      <x v="7"/>
    </i>
    <i>
      <x v="8"/>
    </i>
    <i>
      <x v="9"/>
    </i>
    <i>
      <x v="10"/>
    </i>
    <i>
      <x v="11"/>
    </i>
    <i t="grand">
      <x/>
    </i>
  </rowItems>
  <colFields count="1">
    <field x="-2"/>
  </colFields>
  <colItems count="2">
    <i>
      <x/>
    </i>
    <i i="1">
      <x v="1"/>
    </i>
  </colItems>
  <dataFields count="2">
    <dataField fld="1" subtotal="count" baseField="0" baseItem="0"/>
    <dataField fld="4" subtotal="count" baseField="0" baseItem="0"/>
  </dataFields>
  <chartFormats count="2">
    <chartFormat chart="1" format="4" series="1">
      <pivotArea type="data" outline="0" fieldPosition="0">
        <references count="1">
          <reference field="4294967294" count="1" selected="0">
            <x v="0"/>
          </reference>
        </references>
      </pivotArea>
    </chartFormat>
    <chartFormat chart="1" format="8" series="1">
      <pivotArea type="data" outline="0" fieldPosition="0">
        <references count="1">
          <reference field="4294967294" count="1" selected="0">
            <x v="1"/>
          </reference>
        </references>
      </pivotArea>
    </chartFormat>
  </chartFormats>
  <pivotHierarchies count="9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Master].[Year].&amp;[2007]"/>
      </members>
    </pivotHierarchy>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53" name="[TransactionMaster].[Service_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rowHierarchiesUsage count="1">
    <rowHierarchyUsage hierarchyUsage="5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Master]"/>
        <x15:activeTabTopLevelEntity name="[LocationMaster]"/>
        <x15:activeTabTopLevelEntity name="[PriceMaster]"/>
        <x15:activeTabTopLevelEntity name="[Employee_Mas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8193AD6-ED1D-4B62-807F-AF63E1BDE48B}" name="PivotTable9" cacheId="709" applyNumberFormats="0" applyBorderFormats="0" applyFontFormats="0" applyPatternFormats="0" applyAlignmentFormats="0" applyWidthHeightFormats="1" dataCaption="Values" tag="d9fed427-79e9-4817-80a6-86657e90e517" updatedVersion="6" minRefreshableVersion="3" subtotalHiddenItems="1" rowGrandTotals="0" colGrandTotals="0" itemPrintTitles="1" createdVersion="6" indent="0" compact="0" compactData="0" multipleFieldFilters="0">
  <location ref="A5" firstHeaderRow="0" firstDataRow="0" firstDataCol="0" rowPageCount="3" colPageCount="1"/>
  <pivotFields count="3">
    <pivotField axis="axisPage" compact="0" allDrilled="1" outline="0" subtotalTop="0" showAll="0" dataSourceSort="1" defaultSubtotal="0" defaultAttributeDrillState="1"/>
    <pivotField axis="axisPage" compact="0" allDrilled="1" outline="0" subtotalTop="0" showAll="0" dataSourceSort="1" defaultSubtotal="0" defaultAttributeDrillState="1"/>
    <pivotField axis="axisPage" compact="0" allDrilled="1" outline="0" subtotalTop="0" showAll="0" dataSourceSort="1" defaultSubtotal="0" defaultAttributeDrillState="1"/>
  </pivotFields>
  <pageFields count="3">
    <pageField fld="0" hier="40" name="[Sales_By_Employee].[Year].&amp;[2007]" cap="2007"/>
    <pageField fld="2" hier="10" name="[Employee_Master].[Job_Title].[All]" cap="All"/>
    <pageField fld="1" hier="7" name="[Employee_Master].[Employee_Status].[All]" cap="All"/>
  </pageFields>
  <pivotHierarchies count="9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Revenue"/>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By_Employee]"/>
        <x15:activeTabTopLevelEntity name="[Employee_Mas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58B7A0B-B0D4-47F8-8520-6AB1A2D4962E}" name="PivotTable7" cacheId="735" applyNumberFormats="0" applyBorderFormats="0" applyFontFormats="0" applyPatternFormats="0" applyAlignmentFormats="0" applyWidthHeightFormats="1" dataCaption="Values" tag="f179eac5-a360-43c7-a687-550cb7465457" updatedVersion="6" minRefreshableVersion="3" useAutoFormatting="1" itemPrintTitles="1" createdVersion="6" indent="0" outline="1" outlineData="1" multipleFieldFilters="0" chartFormat="3">
  <location ref="BP5:BW19" firstHeaderRow="1" firstDataRow="2" firstDataCol="1"/>
  <pivotFields count="3">
    <pivotField axis="axisCol" allDrilled="1" subtotalTop="0" showAll="0" dataSourceSort="1" defaultSubtotal="0" defaultAttributeDrillState="1">
      <items count="6">
        <item x="0"/>
        <item x="1"/>
        <item x="2"/>
        <item x="3"/>
        <item x="4"/>
        <item x="5"/>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13">
    <i>
      <x/>
    </i>
    <i>
      <x v="1"/>
    </i>
    <i>
      <x v="2"/>
    </i>
    <i>
      <x v="3"/>
    </i>
    <i>
      <x v="4"/>
    </i>
    <i>
      <x v="5"/>
    </i>
    <i>
      <x v="6"/>
    </i>
    <i>
      <x v="7"/>
    </i>
    <i>
      <x v="8"/>
    </i>
    <i>
      <x v="9"/>
    </i>
    <i>
      <x v="10"/>
    </i>
    <i>
      <x v="11"/>
    </i>
    <i t="grand">
      <x/>
    </i>
  </rowItems>
  <colFields count="1">
    <field x="0"/>
  </colFields>
  <colItems count="7">
    <i>
      <x/>
    </i>
    <i>
      <x v="1"/>
    </i>
    <i>
      <x v="2"/>
    </i>
    <i>
      <x v="3"/>
    </i>
    <i>
      <x v="4"/>
    </i>
    <i>
      <x v="5"/>
    </i>
    <i t="grand">
      <x/>
    </i>
  </colItems>
  <dataFields count="1">
    <dataField fld="1" subtotal="count" baseField="0" baseItem="0"/>
  </dataFields>
  <chartFormats count="6">
    <chartFormat chart="2" format="12" series="1">
      <pivotArea type="data" outline="0" fieldPosition="0">
        <references count="2">
          <reference field="4294967294" count="1" selected="0">
            <x v="0"/>
          </reference>
          <reference field="0" count="1" selected="0">
            <x v="0"/>
          </reference>
        </references>
      </pivotArea>
    </chartFormat>
    <chartFormat chart="2" format="13" series="1">
      <pivotArea type="data" outline="0" fieldPosition="0">
        <references count="2">
          <reference field="4294967294" count="1" selected="0">
            <x v="0"/>
          </reference>
          <reference field="0" count="1" selected="0">
            <x v="1"/>
          </reference>
        </references>
      </pivotArea>
    </chartFormat>
    <chartFormat chart="2" format="14" series="1">
      <pivotArea type="data" outline="0" fieldPosition="0">
        <references count="2">
          <reference field="4294967294" count="1" selected="0">
            <x v="0"/>
          </reference>
          <reference field="0" count="1" selected="0">
            <x v="2"/>
          </reference>
        </references>
      </pivotArea>
    </chartFormat>
    <chartFormat chart="2" format="15" series="1">
      <pivotArea type="data" outline="0" fieldPosition="0">
        <references count="2">
          <reference field="4294967294" count="1" selected="0">
            <x v="0"/>
          </reference>
          <reference field="0" count="1" selected="0">
            <x v="3"/>
          </reference>
        </references>
      </pivotArea>
    </chartFormat>
    <chartFormat chart="2" format="16" series="1">
      <pivotArea type="data" outline="0" fieldPosition="0">
        <references count="2">
          <reference field="4294967294" count="1" selected="0">
            <x v="0"/>
          </reference>
          <reference field="0" count="1" selected="0">
            <x v="4"/>
          </reference>
        </references>
      </pivotArea>
    </chartFormat>
    <chartFormat chart="2" format="17" series="1">
      <pivotArea type="data" outline="0" fieldPosition="0">
        <references count="2">
          <reference field="4294967294" count="1" selected="0">
            <x v="0"/>
          </reference>
          <reference field="0" count="1" selected="0">
            <x v="5"/>
          </reference>
        </references>
      </pivotArea>
    </chartFormat>
  </chartFormats>
  <pivotHierarchies count="9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0"/>
  </rowHierarchiesUsage>
  <colHierarchiesUsage count="1">
    <colHierarchyUsage hierarchyUsage="2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Master]"/>
        <x15:activeTabTopLevelEntity name="[TransactionMas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2EF9601-BE82-43B0-88EC-6FC192CB5BCF}" name="PivotTable13" cacheId="641" dataOnRows="1" applyNumberFormats="0" applyBorderFormats="0" applyFontFormats="0" applyPatternFormats="0" applyAlignmentFormats="0" applyWidthHeightFormats="1" dataCaption="Values" tag="ebe4d0f9-ad61-45bf-9eb0-03f57b9a929a" updatedVersion="6" minRefreshableVersion="3" subtotalHiddenItems="1" rowGrandTotals="0" colGrandTotals="0" itemPrintTitles="1" createdVersion="6" indent="0" compact="0" compactData="0" multipleFieldFilters="0">
  <location ref="S5" firstHeaderRow="0" firstDataRow="0" firstDataCol="0" rowPageCount="1" colPageCount="1"/>
  <pivotFields count="1">
    <pivotField axis="axisPage" compact="0" allDrilled="1" outline="0" subtotalTop="0" showAll="0" dataSourceSort="1" defaultSubtotal="0" defaultAttributeDrillState="1"/>
  </pivotFields>
  <pageFields count="1">
    <pageField fld="0" hier="40" name="[Sales_By_Employee].[Year].&amp;[2007]" cap="2007"/>
  </pageFields>
  <pivotHierarchies count="9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hare of Reven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Revenue"/>
    <pivotHierarchy dragToData="1"/>
    <pivotHierarchy dragToData="1" caption="Total Contracted Hours"/>
    <pivotHierarchy dragToData="1"/>
    <pivotHierarchy dragToData="1"/>
    <pivotHierarchy dragToData="1"/>
    <pivotHierarchy dragToData="1"/>
    <pivotHierarchy dragToData="1" caption="Active Employees"/>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By_Employee]"/>
        <x15:activeTabTopLevelEntity name="[TransactionMaster]"/>
        <x15:activeTabTopLevelEntity name="[PriceMaster]"/>
        <x15:activeTabTopLevelEntity name="[Employee_Mas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30C1035-0610-4803-B08B-CC856F041B45}" name="PivotTable4" cacheId="774" dataPosition="0" applyNumberFormats="0" applyBorderFormats="0" applyFontFormats="0" applyPatternFormats="0" applyAlignmentFormats="0" applyWidthHeightFormats="1" dataCaption="Values" tag="88d7c9d0-9226-4fc7-88df-8e59b55eafb1" updatedVersion="6" minRefreshableVersion="3" useAutoFormatting="1" subtotalHiddenItems="1" rowGrandTotals="0" colGrandTotals="0" itemPrintTitles="1" createdVersion="6" indent="0" compact="0" compactData="0" multipleFieldFilters="0" chartFormat="1">
  <location ref="S35:AB47" firstHeaderRow="0" firstDataRow="1" firstDataCol="1" rowPageCount="1" colPageCount="1"/>
  <pivotFields count="12">
    <pivotField dataField="1" compact="0" outline="0" showAll="0" defaultSubtotal="0"/>
    <pivotField axis="axisPage" compact="0" allDrilled="1" outline="0" showAll="0" dataSourceSort="1" defaultSubtotal="0" defaultAttributeDrillState="1"/>
    <pivotField dataField="1" compact="0" outline="0" showAll="0" defaultSubtotal="0"/>
    <pivotField dataField="1" compact="0" outline="0" showAll="0" defaultSubtotal="0"/>
    <pivotField axis="axisRow" compact="0" allDrilled="1" outline="0" showAll="0" dataSourceSort="1" defaultSubtotal="0">
      <items count="12">
        <item c="1" x="0"/>
        <item c="1" x="1"/>
        <item c="1" x="2"/>
        <item c="1" x="3"/>
        <item c="1" x="4"/>
        <item c="1" x="5"/>
        <item c="1" x="6"/>
        <item c="1" x="7"/>
        <item c="1" x="8"/>
        <item c="1" x="9"/>
        <item c="1" x="10"/>
        <item c="1" x="11"/>
      </items>
    </pivotField>
    <pivotField axis="axisRow" compact="0" outline="0" showAll="0" dataSourceSort="1"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s>
  <rowFields count="1">
    <field x="4"/>
  </rowFields>
  <rowItems count="12">
    <i>
      <x/>
    </i>
    <i>
      <x v="1"/>
    </i>
    <i>
      <x v="2"/>
    </i>
    <i>
      <x v="3"/>
    </i>
    <i>
      <x v="4"/>
    </i>
    <i>
      <x v="5"/>
    </i>
    <i>
      <x v="6"/>
    </i>
    <i>
      <x v="7"/>
    </i>
    <i>
      <x v="8"/>
    </i>
    <i>
      <x v="9"/>
    </i>
    <i>
      <x v="10"/>
    </i>
    <i>
      <x v="11"/>
    </i>
  </rowItems>
  <colFields count="1">
    <field x="-2"/>
  </colFields>
  <colItems count="9">
    <i>
      <x/>
    </i>
    <i i="1">
      <x v="1"/>
    </i>
    <i i="2">
      <x v="2"/>
    </i>
    <i i="3">
      <x v="3"/>
    </i>
    <i i="4">
      <x v="4"/>
    </i>
    <i i="5">
      <x v="5"/>
    </i>
    <i i="6">
      <x v="6"/>
    </i>
    <i i="7">
      <x v="7"/>
    </i>
    <i i="8">
      <x v="8"/>
    </i>
  </colItems>
  <pageFields count="1">
    <pageField fld="1" hier="40" name="[Sales_By_Employee].[Year].&amp;[2007]" cap="2007"/>
  </pageFields>
  <dataFields count="9">
    <dataField name="Total Revenue" fld="0" showDataAs="percentDiff" baseField="4" baseItem="1048828" numFmtId="10"/>
    <dataField name="Total Contracted Hours" fld="2" showDataAs="percentDiff" baseField="4" baseItem="1048828" numFmtId="10"/>
    <dataField fld="3" subtotal="count" showDataAs="percentDiff" baseField="4" baseItem="1048828" numFmtId="10"/>
    <dataField fld="6" subtotal="count" showDataAs="percentDiff" baseField="4" baseItem="1048828" numFmtId="10"/>
    <dataField fld="7" subtotal="count" showDataAs="percentDiff" baseField="4" baseItem="1048828" numFmtId="10"/>
    <dataField fld="8" subtotal="count" showDataAs="percentDiff" baseField="4" baseItem="1048828" numFmtId="10"/>
    <dataField name="Active Employees" fld="9" subtotal="count" showDataAs="percentDiff" baseField="4" baseItem="1048828" numFmtId="10">
      <extLst>
        <ext xmlns:x15="http://schemas.microsoft.com/office/spreadsheetml/2010/11/main" uri="{FABC7310-3BB5-11E1-824E-6D434824019B}">
          <x15:dataField isCountDistinct="1"/>
        </ext>
      </extLst>
    </dataField>
    <dataField fld="10" subtotal="count" showDataAs="percentDiff" baseField="4" baseItem="1048828" numFmtId="10"/>
    <dataField fld="11" subtotal="count" showDataAs="percentDiff" baseField="4" baseItem="1048828" numFmtId="10"/>
  </dataFields>
  <formats count="13">
    <format dxfId="47">
      <pivotArea dataOnly="0" labelOnly="1" outline="0" fieldPosition="0">
        <references count="1">
          <reference field="1" count="0"/>
        </references>
      </pivotArea>
    </format>
    <format dxfId="48">
      <pivotArea field="4" type="button" dataOnly="0" labelOnly="1" outline="0" axis="axisRow" fieldPosition="0"/>
    </format>
    <format dxfId="49">
      <pivotArea type="topRight" dataOnly="0" labelOnly="1" outline="0" fieldPosition="0"/>
    </format>
    <format dxfId="50">
      <pivotArea dataOnly="0" labelOnly="1" outline="0" fieldPosition="0">
        <references count="1">
          <reference field="4" count="0"/>
        </references>
      </pivotArea>
    </format>
    <format dxfId="51">
      <pivotArea outline="0" fieldPosition="0">
        <references count="1">
          <reference field="4294967294" count="1">
            <x v="0"/>
          </reference>
        </references>
      </pivotArea>
    </format>
    <format dxfId="52">
      <pivotArea outline="0" fieldPosition="0">
        <references count="1">
          <reference field="4294967294" count="1">
            <x v="1"/>
          </reference>
        </references>
      </pivotArea>
    </format>
    <format dxfId="53">
      <pivotArea outline="0" fieldPosition="0">
        <references count="1">
          <reference field="4294967294" count="1">
            <x v="2"/>
          </reference>
        </references>
      </pivotArea>
    </format>
    <format dxfId="54">
      <pivotArea outline="0" fieldPosition="0">
        <references count="1">
          <reference field="4294967294" count="1">
            <x v="3"/>
          </reference>
        </references>
      </pivotArea>
    </format>
    <format dxfId="55">
      <pivotArea outline="0" fieldPosition="0">
        <references count="1">
          <reference field="4294967294" count="1">
            <x v="4"/>
          </reference>
        </references>
      </pivotArea>
    </format>
    <format dxfId="56">
      <pivotArea outline="0" fieldPosition="0">
        <references count="1">
          <reference field="4294967294" count="1">
            <x v="5"/>
          </reference>
        </references>
      </pivotArea>
    </format>
    <format dxfId="57">
      <pivotArea outline="0" fieldPosition="0">
        <references count="1">
          <reference field="4294967294" count="1">
            <x v="6"/>
          </reference>
        </references>
      </pivotArea>
    </format>
    <format dxfId="58">
      <pivotArea outline="0" fieldPosition="0">
        <references count="1">
          <reference field="4294967294" count="1">
            <x v="7"/>
          </reference>
        </references>
      </pivotArea>
    </format>
    <format dxfId="59">
      <pivotArea outline="0" fieldPosition="0">
        <references count="1">
          <reference field="4294967294" count="1">
            <x v="8"/>
          </reference>
        </references>
      </pivotArea>
    </format>
  </formats>
  <conditionalFormats count="9">
    <conditionalFormat priority="1">
      <pivotAreas count="1">
        <pivotArea type="data" outline="0" collapsedLevelsAreSubtotals="1" fieldPosition="0">
          <references count="1">
            <reference field="4294967294" count="1" selected="0">
              <x v="8"/>
            </reference>
          </references>
        </pivotArea>
      </pivotAreas>
    </conditionalFormat>
    <conditionalFormat priority="2">
      <pivotAreas count="1">
        <pivotArea type="data" outline="0" collapsedLevelsAreSubtotals="1" fieldPosition="0">
          <references count="1">
            <reference field="4294967294" count="1" selected="0">
              <x v="7"/>
            </reference>
          </references>
        </pivotArea>
      </pivotAreas>
    </conditionalFormat>
    <conditionalFormat priority="3">
      <pivotAreas count="1">
        <pivotArea type="data" outline="0" collapsedLevelsAreSubtotals="1" fieldPosition="0">
          <references count="1">
            <reference field="4294967294" count="1" selected="0">
              <x v="6"/>
            </reference>
          </references>
        </pivotArea>
      </pivotAreas>
    </conditionalFormat>
    <conditionalFormat priority="4">
      <pivotAreas count="1">
        <pivotArea type="data" outline="0" collapsedLevelsAreSubtotals="1" fieldPosition="0">
          <references count="1">
            <reference field="4294967294" count="1" selected="0">
              <x v="5"/>
            </reference>
          </references>
        </pivotArea>
      </pivotAreas>
    </conditionalFormat>
    <conditionalFormat priority="5">
      <pivotAreas count="1">
        <pivotArea type="data" outline="0" collapsedLevelsAreSubtotals="1" fieldPosition="0">
          <references count="1">
            <reference field="4294967294" count="1" selected="0">
              <x v="4"/>
            </reference>
          </references>
        </pivotArea>
      </pivotAreas>
    </conditionalFormat>
    <conditionalFormat priority="6">
      <pivotAreas count="1">
        <pivotArea type="data" outline="0" collapsedLevelsAreSubtotals="1" fieldPosition="0">
          <references count="1">
            <reference field="4294967294" count="1" selected="0">
              <x v="3"/>
            </reference>
          </references>
        </pivotArea>
      </pivotAreas>
    </conditionalFormat>
    <conditionalFormat priority="7">
      <pivotAreas count="1">
        <pivotArea type="data" outline="0" collapsedLevelsAreSubtotals="1" fieldPosition="0">
          <references count="1">
            <reference field="4294967294" count="1" selected="0">
              <x v="2"/>
            </reference>
          </references>
        </pivotArea>
      </pivotAreas>
    </conditionalFormat>
    <conditionalFormat priority="8">
      <pivotAreas count="1">
        <pivotArea type="data" outline="0" collapsedLevelsAreSubtotals="1" fieldPosition="0">
          <references count="1">
            <reference field="4294967294" count="1" selected="0">
              <x v="1"/>
            </reference>
          </references>
        </pivotArea>
      </pivotAreas>
    </conditionalFormat>
    <conditionalFormat scope="data" priority="9">
      <pivotAreas count="1">
        <pivotArea outline="0" fieldPosition="0">
          <references count="1">
            <reference field="4294967294" count="1" selected="0">
              <x v="0"/>
            </reference>
          </references>
        </pivotArea>
      </pivotAreas>
    </conditionalFormat>
  </conditionalFormats>
  <chartFormats count="21">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0" format="8" series="1">
      <pivotArea type="data" outline="0" fieldPosition="0">
        <references count="2">
          <reference field="4294967294" count="1" selected="0">
            <x v="0"/>
          </reference>
          <reference field="4" count="1" selected="0">
            <x v="8"/>
          </reference>
        </references>
      </pivotArea>
    </chartFormat>
    <chartFormat chart="0" format="9" series="1">
      <pivotArea type="data" outline="0" fieldPosition="0">
        <references count="2">
          <reference field="4294967294" count="1" selected="0">
            <x v="0"/>
          </reference>
          <reference field="4" count="1" selected="0">
            <x v="9"/>
          </reference>
        </references>
      </pivotArea>
    </chartFormat>
    <chartFormat chart="0" format="10" series="1">
      <pivotArea type="data" outline="0" fieldPosition="0">
        <references count="2">
          <reference field="4294967294" count="1" selected="0">
            <x v="0"/>
          </reference>
          <reference field="4" count="1" selected="0">
            <x v="10"/>
          </reference>
        </references>
      </pivotArea>
    </chartFormat>
    <chartFormat chart="0" format="11" series="1">
      <pivotArea type="data" outline="0" fieldPosition="0">
        <references count="2">
          <reference field="4294967294" count="1" selected="0">
            <x v="0"/>
          </reference>
          <reference field="4" count="1" selected="0">
            <x v="11"/>
          </reference>
        </references>
      </pivotArea>
    </chartFormat>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1">
          <reference field="4294967294" count="1" selected="0">
            <x v="1"/>
          </reference>
        </references>
      </pivotArea>
    </chartFormat>
    <chartFormat chart="0" format="14" series="1">
      <pivotArea type="data" outline="0" fieldPosition="0">
        <references count="1">
          <reference field="4294967294" count="1" selected="0">
            <x v="2"/>
          </reference>
        </references>
      </pivotArea>
    </chartFormat>
    <chartFormat chart="0" format="15" series="1">
      <pivotArea type="data" outline="0" fieldPosition="0">
        <references count="1">
          <reference field="4294967294" count="1" selected="0">
            <x v="3"/>
          </reference>
        </references>
      </pivotArea>
    </chartFormat>
    <chartFormat chart="0" format="16" series="1">
      <pivotArea type="data" outline="0" fieldPosition="0">
        <references count="1">
          <reference field="4294967294" count="1" selected="0">
            <x v="4"/>
          </reference>
        </references>
      </pivotArea>
    </chartFormat>
    <chartFormat chart="0" format="17" series="1">
      <pivotArea type="data" outline="0" fieldPosition="0">
        <references count="1">
          <reference field="4294967294" count="1" selected="0">
            <x v="5"/>
          </reference>
        </references>
      </pivotArea>
    </chartFormat>
    <chartFormat chart="0" format="18" series="1">
      <pivotArea type="data" outline="0" fieldPosition="0">
        <references count="1">
          <reference field="4294967294" count="1" selected="0">
            <x v="6"/>
          </reference>
        </references>
      </pivotArea>
    </chartFormat>
    <chartFormat chart="0" format="19" series="1">
      <pivotArea type="data" outline="0" fieldPosition="0">
        <references count="1">
          <reference field="4294967294" count="1" selected="0">
            <x v="7"/>
          </reference>
        </references>
      </pivotArea>
    </chartFormat>
    <chartFormat chart="0" format="20" series="1">
      <pivotArea type="data" outline="0" fieldPosition="0">
        <references count="1">
          <reference field="4294967294" count="1" selected="0">
            <x v="8"/>
          </reference>
        </references>
      </pivotArea>
    </chartFormat>
  </chartFormats>
  <pivotHierarchies count="9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hare of Reven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Revenue"/>
    <pivotHierarchy dragToData="1"/>
    <pivotHierarchy dragToData="1" caption="Total Contracted Hours"/>
    <pivotHierarchy dragToData="1"/>
    <pivotHierarchy dragToData="1"/>
    <pivotHierarchy dragToData="1"/>
    <pivotHierarchy dragToData="1"/>
    <pivotHierarchy dragToData="1" caption="Active Employees"/>
    <pivotHierarchy dragToData="1"/>
  </pivotHierarchies>
  <pivotTableStyleInfo name="PivotStyleMedium8" showRowHeaders="1" showColHeaders="1" showRowStripes="0" showColStripes="0" showLastColumn="1"/>
  <rowHierarchiesUsage count="1">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By_Employee]"/>
        <x15:activeTabTopLevelEntity name="[TransactionMaster]"/>
        <x15:activeTabTopLevelEntity name="[PriceMaster]"/>
        <x15:activeTabTopLevelEntity name="[Employee_Mas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A6F14EC-4269-4EE0-B2B7-6550FD96CCC5}" name="PivotTable3" cacheId="768" applyNumberFormats="0" applyBorderFormats="0" applyFontFormats="0" applyPatternFormats="0" applyAlignmentFormats="0" applyWidthHeightFormats="1" dataCaption="Values" tag="0d77eca2-bb0a-402a-b235-1dd562fe683b" updatedVersion="6" minRefreshableVersion="3" useAutoFormatting="1" subtotalHiddenItems="1" rowGrandTotals="0" colGrandTotals="0" itemPrintTitles="1" createdVersion="6" indent="0" outline="1" outlineData="1" multipleFieldFilters="0" chartFormat="6">
  <location ref="J3:L650" firstHeaderRow="0" firstDataRow="1" firstDataCol="1"/>
  <pivotFields count="4">
    <pivotField allDrilled="1" subtotalTop="0" showAll="0" dataSourceSort="1" defaultSubtotal="0" defaultAttributeDrillState="1"/>
    <pivotField axis="axisRow" allDrilled="1" subtotalTop="0" showAll="0" sortType="descending" defaultSubtotal="0" defaultAttributeDrillState="1">
      <items count="6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1"/>
  </rowFields>
  <rowItems count="647">
    <i>
      <x v="180"/>
    </i>
    <i>
      <x v="226"/>
    </i>
    <i>
      <x v="507"/>
    </i>
    <i>
      <x v="286"/>
    </i>
    <i>
      <x v="632"/>
    </i>
    <i>
      <x v="271"/>
    </i>
    <i>
      <x v="261"/>
    </i>
    <i>
      <x v="523"/>
    </i>
    <i>
      <x v="586"/>
    </i>
    <i>
      <x v="416"/>
    </i>
    <i>
      <x v="145"/>
    </i>
    <i>
      <x v="86"/>
    </i>
    <i>
      <x v="66"/>
    </i>
    <i>
      <x v="517"/>
    </i>
    <i>
      <x v="549"/>
    </i>
    <i>
      <x v="186"/>
    </i>
    <i>
      <x v="354"/>
    </i>
    <i>
      <x v="532"/>
    </i>
    <i>
      <x v="333"/>
    </i>
    <i>
      <x v="14"/>
    </i>
    <i>
      <x v="417"/>
    </i>
    <i>
      <x v="253"/>
    </i>
    <i>
      <x v="466"/>
    </i>
    <i>
      <x v="254"/>
    </i>
    <i>
      <x v="178"/>
    </i>
    <i>
      <x v="542"/>
    </i>
    <i>
      <x v="172"/>
    </i>
    <i>
      <x v="418"/>
    </i>
    <i>
      <x v="645"/>
    </i>
    <i>
      <x v="135"/>
    </i>
    <i>
      <x v="391"/>
    </i>
    <i>
      <x v="515"/>
    </i>
    <i>
      <x v="516"/>
    </i>
    <i>
      <x v="35"/>
    </i>
    <i>
      <x v="337"/>
    </i>
    <i>
      <x v="196"/>
    </i>
    <i>
      <x v="395"/>
    </i>
    <i>
      <x v="92"/>
    </i>
    <i>
      <x v="188"/>
    </i>
    <i>
      <x v="100"/>
    </i>
    <i>
      <x v="488"/>
    </i>
    <i>
      <x v="125"/>
    </i>
    <i>
      <x v="411"/>
    </i>
    <i>
      <x v="329"/>
    </i>
    <i>
      <x v="339"/>
    </i>
    <i>
      <x v="251"/>
    </i>
    <i>
      <x v="312"/>
    </i>
    <i>
      <x v="170"/>
    </i>
    <i>
      <x v="250"/>
    </i>
    <i>
      <x v="301"/>
    </i>
    <i>
      <x v="285"/>
    </i>
    <i>
      <x v="99"/>
    </i>
    <i>
      <x v="101"/>
    </i>
    <i>
      <x v="600"/>
    </i>
    <i>
      <x v="402"/>
    </i>
    <i>
      <x v="313"/>
    </i>
    <i>
      <x v="232"/>
    </i>
    <i>
      <x v="437"/>
    </i>
    <i>
      <x v="29"/>
    </i>
    <i>
      <x v="52"/>
    </i>
    <i>
      <x v="264"/>
    </i>
    <i>
      <x v="163"/>
    </i>
    <i>
      <x v="583"/>
    </i>
    <i>
      <x v="443"/>
    </i>
    <i>
      <x v="11"/>
    </i>
    <i>
      <x v="4"/>
    </i>
    <i>
      <x v="189"/>
    </i>
    <i>
      <x v="562"/>
    </i>
    <i>
      <x v="220"/>
    </i>
    <i>
      <x v="84"/>
    </i>
    <i>
      <x v="90"/>
    </i>
    <i>
      <x v="195"/>
    </i>
    <i>
      <x v="490"/>
    </i>
    <i>
      <x v="399"/>
    </i>
    <i>
      <x v="538"/>
    </i>
    <i>
      <x v="54"/>
    </i>
    <i>
      <x v="48"/>
    </i>
    <i>
      <x v="627"/>
    </i>
    <i>
      <x v="73"/>
    </i>
    <i>
      <x v="643"/>
    </i>
    <i>
      <x v="479"/>
    </i>
    <i>
      <x v="594"/>
    </i>
    <i>
      <x v="204"/>
    </i>
    <i>
      <x v="67"/>
    </i>
    <i>
      <x v="557"/>
    </i>
    <i>
      <x v="379"/>
    </i>
    <i>
      <x v="277"/>
    </i>
    <i>
      <x v="210"/>
    </i>
    <i>
      <x v="174"/>
    </i>
    <i>
      <x v="415"/>
    </i>
    <i>
      <x v="16"/>
    </i>
    <i>
      <x v="243"/>
    </i>
    <i>
      <x v="201"/>
    </i>
    <i>
      <x v="127"/>
    </i>
    <i>
      <x v="248"/>
    </i>
    <i>
      <x v="555"/>
    </i>
    <i>
      <x v="245"/>
    </i>
    <i>
      <x v="603"/>
    </i>
    <i>
      <x v="230"/>
    </i>
    <i>
      <x v="98"/>
    </i>
    <i>
      <x v="545"/>
    </i>
    <i>
      <x v="432"/>
    </i>
    <i>
      <x v="173"/>
    </i>
    <i>
      <x v="511"/>
    </i>
    <i>
      <x v="370"/>
    </i>
    <i>
      <x v="565"/>
    </i>
    <i>
      <x v="485"/>
    </i>
    <i>
      <x v="17"/>
    </i>
    <i>
      <x v="306"/>
    </i>
    <i>
      <x v="412"/>
    </i>
    <i>
      <x v="340"/>
    </i>
    <i>
      <x v="425"/>
    </i>
    <i>
      <x v="198"/>
    </i>
    <i>
      <x v="7"/>
    </i>
    <i>
      <x v="164"/>
    </i>
    <i>
      <x v="336"/>
    </i>
    <i>
      <x v="558"/>
    </i>
    <i>
      <x v="534"/>
    </i>
    <i>
      <x v="30"/>
    </i>
    <i>
      <x v="247"/>
    </i>
    <i>
      <x v="64"/>
    </i>
    <i>
      <x v="85"/>
    </i>
    <i>
      <x v="321"/>
    </i>
    <i>
      <x v="308"/>
    </i>
    <i>
      <x v="112"/>
    </i>
    <i>
      <x v="571"/>
    </i>
    <i>
      <x v="89"/>
    </i>
    <i>
      <x v="386"/>
    </i>
    <i>
      <x v="582"/>
    </i>
    <i>
      <x v="520"/>
    </i>
    <i>
      <x v="575"/>
    </i>
    <i>
      <x v="556"/>
    </i>
    <i>
      <x v="53"/>
    </i>
    <i>
      <x v="404"/>
    </i>
    <i>
      <x v="554"/>
    </i>
    <i>
      <x v="18"/>
    </i>
    <i>
      <x v="439"/>
    </i>
    <i>
      <x v="139"/>
    </i>
    <i>
      <x v="224"/>
    </i>
    <i>
      <x v="237"/>
    </i>
    <i>
      <x v="12"/>
    </i>
    <i>
      <x v="291"/>
    </i>
    <i>
      <x v="72"/>
    </i>
    <i>
      <x v="74"/>
    </i>
    <i>
      <x v="550"/>
    </i>
    <i>
      <x v="117"/>
    </i>
    <i>
      <x v="580"/>
    </i>
    <i>
      <x v="348"/>
    </i>
    <i>
      <x v="119"/>
    </i>
    <i>
      <x v="405"/>
    </i>
    <i>
      <x v="447"/>
    </i>
    <i>
      <x v="475"/>
    </i>
    <i>
      <x v="359"/>
    </i>
    <i>
      <x v="146"/>
    </i>
    <i>
      <x v="158"/>
    </i>
    <i>
      <x v="96"/>
    </i>
    <i>
      <x v="429"/>
    </i>
    <i>
      <x v="281"/>
    </i>
    <i>
      <x v="413"/>
    </i>
    <i>
      <x v="148"/>
    </i>
    <i>
      <x v="521"/>
    </i>
    <i>
      <x v="223"/>
    </i>
    <i>
      <x v="44"/>
    </i>
    <i>
      <x v="360"/>
    </i>
    <i>
      <x v="153"/>
    </i>
    <i>
      <x v="193"/>
    </i>
    <i>
      <x v="588"/>
    </i>
    <i>
      <x v="393"/>
    </i>
    <i>
      <x v="444"/>
    </i>
    <i>
      <x v="88"/>
    </i>
    <i>
      <x v="618"/>
    </i>
    <i>
      <x/>
    </i>
    <i>
      <x v="298"/>
    </i>
    <i>
      <x v="347"/>
    </i>
    <i>
      <x v="560"/>
    </i>
    <i>
      <x v="56"/>
    </i>
    <i>
      <x v="133"/>
    </i>
    <i>
      <x v="185"/>
    </i>
    <i>
      <x v="390"/>
    </i>
    <i>
      <x v="300"/>
    </i>
    <i>
      <x v="628"/>
    </i>
    <i>
      <x v="61"/>
    </i>
    <i>
      <x v="304"/>
    </i>
    <i>
      <x v="15"/>
    </i>
    <i>
      <x v="634"/>
    </i>
    <i>
      <x v="606"/>
    </i>
    <i>
      <x v="40"/>
    </i>
    <i>
      <x v="5"/>
    </i>
    <i>
      <x v="324"/>
    </i>
    <i>
      <x v="567"/>
    </i>
    <i>
      <x v="351"/>
    </i>
    <i>
      <x v="481"/>
    </i>
    <i>
      <x v="311"/>
    </i>
    <i>
      <x v="535"/>
    </i>
    <i>
      <x v="94"/>
    </i>
    <i>
      <x v="23"/>
    </i>
    <i>
      <x v="574"/>
    </i>
    <i>
      <x v="289"/>
    </i>
    <i>
      <x v="374"/>
    </i>
    <i>
      <x v="97"/>
    </i>
    <i>
      <x v="325"/>
    </i>
    <i>
      <x v="202"/>
    </i>
    <i>
      <x v="31"/>
    </i>
    <i>
      <x v="498"/>
    </i>
    <i>
      <x v="222"/>
    </i>
    <i>
      <x v="407"/>
    </i>
    <i>
      <x v="433"/>
    </i>
    <i>
      <x v="614"/>
    </i>
    <i>
      <x v="162"/>
    </i>
    <i>
      <x v="408"/>
    </i>
    <i>
      <x v="499"/>
    </i>
    <i>
      <x v="6"/>
    </i>
    <i>
      <x v="494"/>
    </i>
    <i>
      <x v="81"/>
    </i>
    <i>
      <x v="518"/>
    </i>
    <i>
      <x v="546"/>
    </i>
    <i>
      <x v="93"/>
    </i>
    <i>
      <x v="604"/>
    </i>
    <i>
      <x v="293"/>
    </i>
    <i>
      <x v="585"/>
    </i>
    <i>
      <x v="269"/>
    </i>
    <i>
      <x v="134"/>
    </i>
    <i>
      <x v="358"/>
    </i>
    <i>
      <x v="611"/>
    </i>
    <i>
      <x v="151"/>
    </i>
    <i>
      <x v="629"/>
    </i>
    <i>
      <x v="307"/>
    </i>
    <i>
      <x v="3"/>
    </i>
    <i>
      <x v="371"/>
    </i>
    <i>
      <x v="260"/>
    </i>
    <i>
      <x v="182"/>
    </i>
    <i>
      <x v="578"/>
    </i>
    <i>
      <x v="626"/>
    </i>
    <i>
      <x v="78"/>
    </i>
    <i>
      <x v="530"/>
    </i>
    <i>
      <x v="341"/>
    </i>
    <i>
      <x v="430"/>
    </i>
    <i>
      <x v="266"/>
    </i>
    <i>
      <x v="179"/>
    </i>
    <i>
      <x v="553"/>
    </i>
    <i>
      <x v="302"/>
    </i>
    <i>
      <x v="128"/>
    </i>
    <i>
      <x v="104"/>
    </i>
    <i>
      <x v="353"/>
    </i>
    <i>
      <x v="258"/>
    </i>
    <i>
      <x v="640"/>
    </i>
    <i>
      <x v="428"/>
    </i>
    <i>
      <x v="124"/>
    </i>
    <i>
      <x v="387"/>
    </i>
    <i>
      <x v="564"/>
    </i>
    <i>
      <x v="514"/>
    </i>
    <i>
      <x v="167"/>
    </i>
    <i>
      <x v="320"/>
    </i>
    <i>
      <x v="356"/>
    </i>
    <i>
      <x v="551"/>
    </i>
    <i>
      <x v="203"/>
    </i>
    <i>
      <x v="129"/>
    </i>
    <i>
      <x v="357"/>
    </i>
    <i>
      <x v="32"/>
    </i>
    <i>
      <x v="368"/>
    </i>
    <i>
      <x v="612"/>
    </i>
    <i>
      <x v="510"/>
    </i>
    <i>
      <x v="28"/>
    </i>
    <i>
      <x v="279"/>
    </i>
    <i>
      <x v="191"/>
    </i>
    <i>
      <x v="280"/>
    </i>
    <i>
      <x v="410"/>
    </i>
    <i>
      <x v="83"/>
    </i>
    <i>
      <x v="252"/>
    </i>
    <i>
      <x v="141"/>
    </i>
    <i>
      <x v="326"/>
    </i>
    <i>
      <x v="51"/>
    </i>
    <i>
      <x v="46"/>
    </i>
    <i>
      <x v="334"/>
    </i>
    <i>
      <x v="633"/>
    </i>
    <i>
      <x v="131"/>
    </i>
    <i>
      <x v="539"/>
    </i>
    <i>
      <x v="19"/>
    </i>
    <i>
      <x v="639"/>
    </i>
    <i>
      <x v="513"/>
    </i>
    <i>
      <x v="434"/>
    </i>
    <i>
      <x v="572"/>
    </i>
    <i>
      <x v="190"/>
    </i>
    <i>
      <x v="524"/>
    </i>
    <i>
      <x v="71"/>
    </i>
    <i>
      <x v="272"/>
    </i>
    <i>
      <x v="493"/>
    </i>
    <i>
      <x v="476"/>
    </i>
    <i>
      <x v="436"/>
    </i>
    <i>
      <x v="366"/>
    </i>
    <i>
      <x v="103"/>
    </i>
    <i>
      <x v="540"/>
    </i>
    <i>
      <x v="200"/>
    </i>
    <i>
      <x v="591"/>
    </i>
    <i>
      <x v="401"/>
    </i>
    <i>
      <x v="68"/>
    </i>
    <i>
      <x v="239"/>
    </i>
    <i>
      <x v="563"/>
    </i>
    <i>
      <x v="138"/>
    </i>
    <i>
      <x v="491"/>
    </i>
    <i>
      <x v="421"/>
    </i>
    <i>
      <x v="102"/>
    </i>
    <i>
      <x v="570"/>
    </i>
    <i>
      <x v="284"/>
    </i>
    <i>
      <x v="242"/>
    </i>
    <i>
      <x v="214"/>
    </i>
    <i>
      <x v="547"/>
    </i>
    <i>
      <x v="621"/>
    </i>
    <i>
      <x v="380"/>
    </i>
    <i>
      <x v="397"/>
    </i>
    <i>
      <x v="596"/>
    </i>
    <i>
      <x v="500"/>
    </i>
    <i>
      <x v="364"/>
    </i>
    <i>
      <x v="642"/>
    </i>
    <i>
      <x v="497"/>
    </i>
    <i>
      <x v="426"/>
    </i>
    <i>
      <x v="422"/>
    </i>
    <i>
      <x v="394"/>
    </i>
    <i>
      <x v="576"/>
    </i>
    <i>
      <x v="219"/>
    </i>
    <i>
      <x v="445"/>
    </i>
    <i>
      <x v="316"/>
    </i>
    <i>
      <x v="62"/>
    </i>
    <i>
      <x v="241"/>
    </i>
    <i>
      <x v="469"/>
    </i>
    <i>
      <x v="619"/>
    </i>
    <i>
      <x v="477"/>
    </i>
    <i>
      <x v="508"/>
    </i>
    <i>
      <x v="461"/>
    </i>
    <i>
      <x v="155"/>
    </i>
    <i>
      <x v="592"/>
    </i>
    <i>
      <x v="471"/>
    </i>
    <i>
      <x v="473"/>
    </i>
    <i>
      <x v="274"/>
    </i>
    <i>
      <x v="453"/>
    </i>
    <i>
      <x v="234"/>
    </i>
    <i>
      <x v="150"/>
    </i>
    <i>
      <x v="238"/>
    </i>
    <i>
      <x v="478"/>
    </i>
    <i>
      <x v="137"/>
    </i>
    <i>
      <x v="470"/>
    </i>
    <i>
      <x v="392"/>
    </i>
    <i>
      <x v="149"/>
    </i>
    <i>
      <x v="403"/>
    </i>
    <i>
      <x v="598"/>
    </i>
    <i>
      <x v="183"/>
    </i>
    <i>
      <x v="111"/>
    </i>
    <i>
      <x v="332"/>
    </i>
    <i>
      <x v="525"/>
    </i>
    <i>
      <x v="552"/>
    </i>
    <i>
      <x v="34"/>
    </i>
    <i>
      <x v="24"/>
    </i>
    <i>
      <x v="472"/>
    </i>
    <i>
      <x v="559"/>
    </i>
    <i>
      <x v="283"/>
    </i>
    <i>
      <x v="228"/>
    </i>
    <i>
      <x v="589"/>
    </i>
    <i>
      <x v="187"/>
    </i>
    <i>
      <x v="610"/>
    </i>
    <i>
      <x v="217"/>
    </i>
    <i>
      <x v="246"/>
    </i>
    <i>
      <x v="42"/>
    </i>
    <i>
      <x v="9"/>
    </i>
    <i>
      <x v="388"/>
    </i>
    <i>
      <x v="630"/>
    </i>
    <i>
      <x v="165"/>
    </i>
    <i>
      <x v="262"/>
    </i>
    <i>
      <x v="270"/>
    </i>
    <i>
      <x v="420"/>
    </i>
    <i>
      <x v="458"/>
    </i>
    <i>
      <x v="456"/>
    </i>
    <i>
      <x v="36"/>
    </i>
    <i>
      <x v="267"/>
    </i>
    <i>
      <x v="205"/>
    </i>
    <i>
      <x v="157"/>
    </i>
    <i>
      <x v="373"/>
    </i>
    <i>
      <x v="579"/>
    </i>
    <i>
      <x v="113"/>
    </i>
    <i>
      <x v="625"/>
    </i>
    <i>
      <x v="122"/>
    </i>
    <i>
      <x v="33"/>
    </i>
    <i>
      <x v="566"/>
    </i>
    <i>
      <x v="8"/>
    </i>
    <i>
      <x v="206"/>
    </i>
    <i>
      <x v="1"/>
    </i>
    <i>
      <x v="489"/>
    </i>
    <i>
      <x v="130"/>
    </i>
    <i>
      <x v="465"/>
    </i>
    <i>
      <x v="213"/>
    </i>
    <i>
      <x v="209"/>
    </i>
    <i>
      <x v="45"/>
    </i>
    <i>
      <x v="75"/>
    </i>
    <i>
      <x v="231"/>
    </i>
    <i>
      <x v="55"/>
    </i>
    <i>
      <x v="335"/>
    </i>
    <i>
      <x v="276"/>
    </i>
    <i>
      <x v="257"/>
    </i>
    <i>
      <x v="501"/>
    </i>
    <i>
      <x v="76"/>
    </i>
    <i>
      <x v="143"/>
    </i>
    <i>
      <x v="218"/>
    </i>
    <i>
      <x v="116"/>
    </i>
    <i>
      <x v="622"/>
    </i>
    <i>
      <x v="440"/>
    </i>
    <i>
      <x v="176"/>
    </i>
    <i>
      <x v="543"/>
    </i>
    <i>
      <x v="330"/>
    </i>
    <i>
      <x v="577"/>
    </i>
    <i>
      <x v="194"/>
    </i>
    <i>
      <x v="590"/>
    </i>
    <i>
      <x v="323"/>
    </i>
    <i>
      <x v="41"/>
    </i>
    <i>
      <x v="235"/>
    </i>
    <i>
      <x v="595"/>
    </i>
    <i>
      <x v="268"/>
    </i>
    <i>
      <x v="522"/>
    </i>
    <i>
      <x v="288"/>
    </i>
    <i>
      <x v="505"/>
    </i>
    <i>
      <x v="106"/>
    </i>
    <i>
      <x v="378"/>
    </i>
    <i>
      <x v="495"/>
    </i>
    <i>
      <x v="70"/>
    </i>
    <i>
      <x v="2"/>
    </i>
    <i>
      <x v="454"/>
    </i>
    <i>
      <x v="297"/>
    </i>
    <i>
      <x v="536"/>
    </i>
    <i>
      <x v="636"/>
    </i>
    <i>
      <x v="463"/>
    </i>
    <i>
      <x v="646"/>
    </i>
    <i>
      <x v="467"/>
    </i>
    <i>
      <x v="50"/>
    </i>
    <i>
      <x v="156"/>
    </i>
    <i>
      <x v="273"/>
    </i>
    <i>
      <x v="287"/>
    </i>
    <i>
      <x v="468"/>
    </i>
    <i>
      <x v="352"/>
    </i>
    <i>
      <x v="624"/>
    </i>
    <i>
      <x v="486"/>
    </i>
    <i>
      <x v="65"/>
    </i>
    <i>
      <x v="389"/>
    </i>
    <i>
      <x v="37"/>
    </i>
    <i>
      <x v="105"/>
    </i>
    <i>
      <x v="327"/>
    </i>
    <i>
      <x v="109"/>
    </i>
    <i>
      <x v="319"/>
    </i>
    <i>
      <x v="331"/>
    </i>
    <i>
      <x v="512"/>
    </i>
    <i>
      <x v="192"/>
    </i>
    <i>
      <x v="144"/>
    </i>
    <i>
      <x v="409"/>
    </i>
    <i>
      <x v="446"/>
    </i>
    <i>
      <x v="344"/>
    </i>
    <i>
      <x v="322"/>
    </i>
    <i>
      <x v="504"/>
    </i>
    <i>
      <x v="317"/>
    </i>
    <i>
      <x v="315"/>
    </i>
    <i>
      <x v="372"/>
    </i>
    <i>
      <x v="255"/>
    </i>
    <i>
      <x v="528"/>
    </i>
    <i>
      <x v="382"/>
    </i>
    <i>
      <x v="427"/>
    </i>
    <i>
      <x v="120"/>
    </i>
    <i>
      <x v="599"/>
    </i>
    <i>
      <x v="450"/>
    </i>
    <i>
      <x v="256"/>
    </i>
    <i>
      <x v="503"/>
    </i>
    <i>
      <x v="212"/>
    </i>
    <i>
      <x v="605"/>
    </i>
    <i>
      <x v="136"/>
    </i>
    <i>
      <x v="631"/>
    </i>
    <i>
      <x v="115"/>
    </i>
    <i>
      <x v="299"/>
    </i>
    <i>
      <x v="487"/>
    </i>
    <i>
      <x v="314"/>
    </i>
    <i>
      <x v="207"/>
    </i>
    <i>
      <x v="548"/>
    </i>
    <i>
      <x v="290"/>
    </i>
    <i>
      <x v="114"/>
    </i>
    <i>
      <x v="584"/>
    </i>
    <i>
      <x v="480"/>
    </i>
    <i>
      <x v="318"/>
    </i>
    <i>
      <x v="452"/>
    </i>
    <i>
      <x v="361"/>
    </i>
    <i>
      <x v="531"/>
    </i>
    <i>
      <x v="342"/>
    </i>
    <i>
      <x v="95"/>
    </i>
    <i>
      <x v="338"/>
    </i>
    <i>
      <x v="309"/>
    </i>
    <i>
      <x v="375"/>
    </i>
    <i>
      <x v="593"/>
    </i>
    <i>
      <x v="154"/>
    </i>
    <i>
      <x v="529"/>
    </i>
    <i>
      <x v="424"/>
    </i>
    <i>
      <x v="396"/>
    </i>
    <i>
      <x v="363"/>
    </i>
    <i>
      <x v="20"/>
    </i>
    <i>
      <x v="142"/>
    </i>
    <i>
      <x v="457"/>
    </i>
    <i>
      <x v="398"/>
    </i>
    <i>
      <x v="21"/>
    </i>
    <i>
      <x v="343"/>
    </i>
    <i>
      <x v="451"/>
    </i>
    <i>
      <x v="617"/>
    </i>
    <i>
      <x v="459"/>
    </i>
    <i>
      <x v="484"/>
    </i>
    <i>
      <x v="160"/>
    </i>
    <i>
      <x v="275"/>
    </i>
    <i>
      <x v="49"/>
    </i>
    <i>
      <x v="152"/>
    </i>
    <i>
      <x v="506"/>
    </i>
    <i>
      <x v="406"/>
    </i>
    <i>
      <x v="442"/>
    </i>
    <i>
      <x v="91"/>
    </i>
    <i>
      <x v="509"/>
    </i>
    <i>
      <x v="431"/>
    </i>
    <i>
      <x v="419"/>
    </i>
    <i>
      <x v="544"/>
    </i>
    <i>
      <x v="613"/>
    </i>
    <i>
      <x v="438"/>
    </i>
    <i>
      <x v="635"/>
    </i>
    <i>
      <x v="108"/>
    </i>
    <i>
      <x v="13"/>
    </i>
    <i>
      <x v="367"/>
    </i>
    <i>
      <x v="69"/>
    </i>
    <i>
      <x v="216"/>
    </i>
    <i>
      <x v="328"/>
    </i>
    <i>
      <x v="350"/>
    </i>
    <i>
      <x v="77"/>
    </i>
    <i>
      <x v="568"/>
    </i>
    <i>
      <x v="462"/>
    </i>
    <i>
      <x v="63"/>
    </i>
    <i>
      <x v="233"/>
    </i>
    <i>
      <x v="140"/>
    </i>
    <i>
      <x v="492"/>
    </i>
    <i>
      <x v="296"/>
    </i>
    <i>
      <x v="265"/>
    </i>
    <i>
      <x v="383"/>
    </i>
    <i>
      <x v="615"/>
    </i>
    <i>
      <x v="305"/>
    </i>
    <i>
      <x v="118"/>
    </i>
    <i>
      <x v="482"/>
    </i>
    <i>
      <x v="376"/>
    </i>
    <i>
      <x v="581"/>
    </i>
    <i>
      <x v="26"/>
    </i>
    <i>
      <x v="526"/>
    </i>
    <i>
      <x v="197"/>
    </i>
    <i>
      <x v="27"/>
    </i>
    <i>
      <x v="79"/>
    </i>
    <i>
      <x v="303"/>
    </i>
    <i>
      <x v="620"/>
    </i>
    <i>
      <x v="423"/>
    </i>
    <i>
      <x v="87"/>
    </i>
    <i>
      <x v="435"/>
    </i>
    <i>
      <x v="561"/>
    </i>
    <i>
      <x v="400"/>
    </i>
    <i>
      <x v="181"/>
    </i>
    <i>
      <x v="464"/>
    </i>
    <i>
      <x v="569"/>
    </i>
    <i>
      <x v="602"/>
    </i>
    <i>
      <x v="384"/>
    </i>
    <i>
      <x v="38"/>
    </i>
    <i>
      <x v="215"/>
    </i>
    <i>
      <x v="43"/>
    </i>
    <i>
      <x v="533"/>
    </i>
    <i>
      <x v="82"/>
    </i>
    <i>
      <x v="229"/>
    </i>
    <i>
      <x v="381"/>
    </i>
    <i>
      <x v="211"/>
    </i>
    <i>
      <x v="184"/>
    </i>
    <i>
      <x v="208"/>
    </i>
    <i>
      <x v="587"/>
    </i>
    <i>
      <x v="460"/>
    </i>
    <i>
      <x v="365"/>
    </i>
    <i>
      <x v="225"/>
    </i>
    <i>
      <x v="519"/>
    </i>
    <i>
      <x v="227"/>
    </i>
    <i>
      <x v="59"/>
    </i>
    <i>
      <x v="496"/>
    </i>
    <i>
      <x v="608"/>
    </i>
    <i>
      <x v="166"/>
    </i>
    <i>
      <x v="278"/>
    </i>
    <i>
      <x v="448"/>
    </i>
    <i>
      <x v="126"/>
    </i>
    <i>
      <x v="249"/>
    </i>
    <i>
      <x v="502"/>
    </i>
    <i>
      <x v="597"/>
    </i>
    <i>
      <x v="616"/>
    </i>
    <i>
      <x v="483"/>
    </i>
    <i>
      <x v="601"/>
    </i>
    <i>
      <x v="244"/>
    </i>
    <i>
      <x v="449"/>
    </i>
    <i>
      <x v="573"/>
    </i>
    <i>
      <x v="369"/>
    </i>
    <i>
      <x v="168"/>
    </i>
    <i>
      <x v="60"/>
    </i>
    <i>
      <x v="294"/>
    </i>
    <i>
      <x v="236"/>
    </i>
    <i>
      <x v="161"/>
    </i>
    <i>
      <x v="609"/>
    </i>
    <i>
      <x v="159"/>
    </i>
    <i>
      <x v="123"/>
    </i>
    <i>
      <x v="171"/>
    </i>
    <i>
      <x v="623"/>
    </i>
    <i>
      <x v="169"/>
    </i>
    <i>
      <x v="22"/>
    </i>
    <i>
      <x v="80"/>
    </i>
    <i>
      <x v="377"/>
    </i>
    <i>
      <x v="177"/>
    </i>
    <i>
      <x v="57"/>
    </i>
    <i>
      <x v="345"/>
    </i>
    <i>
      <x v="121"/>
    </i>
    <i>
      <x v="607"/>
    </i>
    <i>
      <x v="240"/>
    </i>
    <i>
      <x v="110"/>
    </i>
    <i>
      <x v="147"/>
    </i>
    <i>
      <x v="25"/>
    </i>
    <i>
      <x v="644"/>
    </i>
    <i>
      <x v="385"/>
    </i>
    <i>
      <x v="527"/>
    </i>
    <i>
      <x v="107"/>
    </i>
    <i>
      <x v="292"/>
    </i>
    <i>
      <x v="259"/>
    </i>
    <i>
      <x v="10"/>
    </i>
    <i>
      <x v="47"/>
    </i>
    <i>
      <x v="414"/>
    </i>
    <i>
      <x v="641"/>
    </i>
    <i>
      <x v="349"/>
    </i>
    <i>
      <x v="346"/>
    </i>
    <i>
      <x v="362"/>
    </i>
    <i>
      <x v="175"/>
    </i>
    <i>
      <x v="474"/>
    </i>
    <i>
      <x v="638"/>
    </i>
    <i>
      <x v="199"/>
    </i>
    <i>
      <x v="263"/>
    </i>
    <i>
      <x v="39"/>
    </i>
    <i>
      <x v="355"/>
    </i>
    <i>
      <x v="455"/>
    </i>
    <i>
      <x v="537"/>
    </i>
    <i>
      <x v="310"/>
    </i>
    <i>
      <x v="295"/>
    </i>
    <i>
      <x v="282"/>
    </i>
    <i>
      <x v="441"/>
    </i>
    <i>
      <x v="541"/>
    </i>
    <i>
      <x v="58"/>
    </i>
    <i>
      <x v="221"/>
    </i>
    <i>
      <x v="132"/>
    </i>
    <i>
      <x v="637"/>
    </i>
  </rowItems>
  <colFields count="1">
    <field x="-2"/>
  </colFields>
  <colItems count="2">
    <i>
      <x/>
    </i>
    <i i="1">
      <x v="1"/>
    </i>
  </colItems>
  <dataFields count="2">
    <dataField name="Total Revenue" fld="3" baseField="1" baseItem="2"/>
    <dataField name="Employee Contribution" fld="2" subtotal="count" baseField="1" baseItem="0" numFmtId="10">
      <extLst>
        <ext xmlns:x14="http://schemas.microsoft.com/office/spreadsheetml/2009/9/main" uri="{E15A36E0-9728-4e99-A89B-3F7291B0FE68}">
          <x14:dataField pivotShowAs="percentOfRunningTotal"/>
        </ext>
      </extLst>
    </dataField>
  </dataFields>
  <chartFormats count="2">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0"/>
          </reference>
        </references>
      </pivotArea>
    </chartFormat>
  </chartFormats>
  <pivotHierarchies count="9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members count="1" level="1">
        <member name="[TransactionMaster].[Year].&amp;[2007]"/>
      </members>
    </pivotHierarchy>
    <pivotHierarchy dragToData="1"/>
    <pivotHierarchy dragToData="1"/>
    <pivotHierarchy dragToData="1"/>
    <pivotHierarchy dragToData="1"/>
    <pivotHierarchy dragToData="1"/>
    <pivotHierarchy dragToRow="0" dragToCol="0" dragToPage="0" dragToData="1" caption="Employee Contributio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Revenue"/>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cationMaster]"/>
        <x15:activeTabTopLevelEntity name="[TransactionMaster]"/>
        <x15:activeTabTopLevelEntity name="[ProductMaster]"/>
        <x15:activeTabTopLevelEntity name="[Sales_By_Employee]"/>
        <x15:activeTabTopLevelEntity name="[Employee_Mas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36E0314-3BA9-4761-B208-254C57380644}" name="PivotTable2" cacheId="644" applyNumberFormats="0" applyBorderFormats="0" applyFontFormats="0" applyPatternFormats="0" applyAlignmentFormats="0" applyWidthHeightFormats="1" dataCaption="Values" tag="3154607c-5dc6-4840-82bd-4205dc22f005" updatedVersion="6" minRefreshableVersion="5" useAutoFormatting="1" itemPrintTitles="1" createdVersion="6" indent="0" outline="1" outlineData="1" multipleFieldFilters="0" chartFormat="2">
  <location ref="F3:H58" firstHeaderRow="0" firstDataRow="1" firstDataCol="1"/>
  <pivotFields count="9">
    <pivotField dataField="1" subtotalTop="0" showAll="0" defaultSubtotal="0"/>
    <pivotField axis="axisRow" allDrilled="1" subtotalTop="0" showAll="0" dataSourceSort="1" defaultSubtotal="0" defaultAttributeDrillState="1">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5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t="grand">
      <x/>
    </i>
  </rowItems>
  <colFields count="1">
    <field x="-2"/>
  </colFields>
  <colItems count="2">
    <i>
      <x/>
    </i>
    <i i="1">
      <x v="1"/>
    </i>
  </colItems>
  <dataFields count="2">
    <dataField fld="0" subtotal="count" baseField="0" baseItem="0"/>
    <dataField fld="2" subtotal="count" baseField="0" baseItem="0"/>
  </dataFields>
  <chartFormats count="2">
    <chartFormat chart="1" format="3" series="1">
      <pivotArea type="data" outline="0" fieldPosition="0">
        <references count="1">
          <reference field="4294967294" count="1" selected="0">
            <x v="1"/>
          </reference>
        </references>
      </pivotArea>
    </chartFormat>
    <chartFormat chart="1" format="4" series="1">
      <pivotArea type="data" outline="0" fieldPosition="0">
        <references count="1">
          <reference field="4294967294" count="1" selected="0">
            <x v="0"/>
          </reference>
        </references>
      </pivotArea>
    </chartFormat>
  </chartFormats>
  <pivotHierarchies count="9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members count="1" level="1">
        <member name="[TransactionMaster].[Year].&amp;[2007]"/>
      </members>
    </pivotHierarchy>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4" type="dateBetween" evalOrder="-1" id="13" name="[TransactionMaster].[Service_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rowHierarchiesUsage count="1">
    <rowHierarchyUsage hierarchyUsage="4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Master]"/>
        <x15:activeTabTopLevelEntity name="[LocationMaster]"/>
        <x15:activeTabTopLevelEntity name="[Employee_Mas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DC1DCD3-EEF9-4F41-A847-5172F17CC47E}" name="PivotTable10" cacheId="645" dataOnRows="1" applyNumberFormats="0" applyBorderFormats="0" applyFontFormats="0" applyPatternFormats="0" applyAlignmentFormats="0" applyWidthHeightFormats="1" dataCaption="Values" tag="ab8ef452-fa43-40b0-9bac-8db47936aaf0" updatedVersion="6" minRefreshableVersion="3" useAutoFormatting="1" subtotalHiddenItems="1" rowGrandTotals="0" colGrandTotals="0" itemPrintTitles="1" createdVersion="6" indent="0" compact="0" compactData="0" multipleFieldFilters="0">
  <location ref="A3:M14" firstHeaderRow="1" firstDataRow="2" firstDataCol="1" rowPageCount="1" colPageCount="1"/>
  <pivotFields count="14">
    <pivotField dataField="1" compact="0" outline="0" showAll="0" defaultSubtotal="0"/>
    <pivotField axis="axisPage" compact="0" allDrilled="1" outline="0" showAll="0" dataSourceSort="1" defaultSubtotal="0" defaultAttributeDrillState="1"/>
    <pivotField dataField="1" compact="0" outline="0" showAll="0" defaultSubtotal="0"/>
    <pivotField dataField="1" compact="0" outline="0" showAll="0" defaultSubtotal="0"/>
    <pivotField axis="axisCol" compact="0" allDrilled="1" outline="0" showAll="0" dataSourceSort="1" defaultSubtotal="0">
      <items count="12">
        <item c="1" x="0"/>
        <item c="1" x="1"/>
        <item c="1" x="2"/>
        <item c="1" x="3"/>
        <item c="1" x="4"/>
        <item c="1" x="5"/>
        <item c="1" x="6"/>
        <item c="1" x="7"/>
        <item c="1" x="8"/>
        <item c="1" x="9"/>
        <item c="1" x="10"/>
        <item c="1" x="11"/>
      </items>
    </pivotField>
    <pivotField axis="axisCol" compact="0" outline="0" showAll="0" dataSourceSort="1"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compact="0" allDrilled="1" outline="0" subtotalTop="0" showAll="0" dataSourceSort="1" defaultSubtotal="0" defaultAttributeDrillState="1"/>
  </pivotFields>
  <rowFields count="1">
    <field x="-2"/>
  </rowFields>
  <rowItems count="10">
    <i>
      <x/>
    </i>
    <i i="1">
      <x v="1"/>
    </i>
    <i i="2">
      <x v="2"/>
    </i>
    <i i="3">
      <x v="3"/>
    </i>
    <i i="4">
      <x v="4"/>
    </i>
    <i i="5">
      <x v="5"/>
    </i>
    <i i="6">
      <x v="6"/>
    </i>
    <i i="7">
      <x v="7"/>
    </i>
    <i i="8">
      <x v="8"/>
    </i>
    <i i="9">
      <x v="9"/>
    </i>
  </rowItems>
  <colFields count="1">
    <field x="4"/>
  </colFields>
  <colItems count="12">
    <i>
      <x/>
    </i>
    <i>
      <x v="1"/>
    </i>
    <i>
      <x v="2"/>
    </i>
    <i>
      <x v="3"/>
    </i>
    <i>
      <x v="4"/>
    </i>
    <i>
      <x v="5"/>
    </i>
    <i>
      <x v="6"/>
    </i>
    <i>
      <x v="7"/>
    </i>
    <i>
      <x v="8"/>
    </i>
    <i>
      <x v="9"/>
    </i>
    <i>
      <x v="10"/>
    </i>
    <i>
      <x v="11"/>
    </i>
  </colItems>
  <pageFields count="1">
    <pageField fld="1" hier="40" name="[Sales_By_Employee].[Year].&amp;[2007]" cap="2007"/>
  </pageFields>
  <dataFields count="10">
    <dataField name="Total Revenue" fld="0" baseField="4" baseItem="8"/>
    <dataField name="Share of Revenue" fld="12" subtotal="count" showDataAs="percentOfRow" baseField="0" baseItem="0" numFmtId="10"/>
    <dataField name="Total Contracted Hours" fld="2" baseField="4" baseItem="8"/>
    <dataField fld="3" subtotal="count" baseField="4" baseItem="8"/>
    <dataField fld="6" subtotal="count" baseField="0" baseItem="0"/>
    <dataField fld="7" subtotal="count" baseField="0" baseItem="0"/>
    <dataField fld="8" subtotal="count" baseField="0" baseItem="0"/>
    <dataField name="Active Employees" fld="9" subtotal="count" baseField="4" baseItem="0">
      <extLst>
        <ext xmlns:x15="http://schemas.microsoft.com/office/spreadsheetml/2010/11/main" uri="{FABC7310-3BB5-11E1-824E-6D434824019B}">
          <x15:dataField isCountDistinct="1"/>
        </ext>
      </extLst>
    </dataField>
    <dataField fld="10" subtotal="count" baseField="0" baseItem="0"/>
    <dataField fld="11" subtotal="count" baseField="0" baseItem="0"/>
  </dataFields>
  <formats count="12">
    <format dxfId="29">
      <pivotArea dataOnly="0" labelOnly="1" outline="0" fieldPosition="0">
        <references count="1">
          <reference field="1" count="0"/>
        </references>
      </pivotArea>
    </format>
    <format dxfId="30">
      <pivotArea field="4" type="button" dataOnly="0" labelOnly="1" outline="0" axis="axisCol" fieldPosition="0"/>
    </format>
    <format dxfId="31">
      <pivotArea type="topRight" dataOnly="0" labelOnly="1" outline="0" fieldPosition="0"/>
    </format>
    <format dxfId="32">
      <pivotArea dataOnly="0" labelOnly="1" outline="0" fieldPosition="0">
        <references count="1">
          <reference field="4" count="0"/>
        </references>
      </pivotArea>
    </format>
    <format dxfId="7">
      <pivotArea type="all" dataOnly="0" outline="0" fieldPosition="0"/>
    </format>
    <format dxfId="6">
      <pivotArea outline="0" collapsedLevelsAreSubtotals="1" fieldPosition="0"/>
    </format>
    <format dxfId="5">
      <pivotArea type="origin" dataOnly="0" labelOnly="1" outline="0" fieldPosition="0"/>
    </format>
    <format dxfId="4">
      <pivotArea field="4" type="button" dataOnly="0" labelOnly="1" outline="0" axis="axisCol" fieldPosition="0"/>
    </format>
    <format dxfId="3">
      <pivotArea type="topRight" dataOnly="0" labelOnly="1" outline="0" fieldPosition="0"/>
    </format>
    <format dxfId="2">
      <pivotArea dataOnly="0" labelOnly="1" outline="0" fieldPosition="0">
        <references count="1">
          <reference field="4294967294" count="10">
            <x v="0"/>
            <x v="1"/>
            <x v="2"/>
            <x v="3"/>
            <x v="4"/>
            <x v="5"/>
            <x v="6"/>
            <x v="7"/>
            <x v="8"/>
            <x v="9"/>
          </reference>
        </references>
      </pivotArea>
    </format>
    <format dxfId="1">
      <pivotArea field="-2" type="button" dataOnly="0" labelOnly="1" outline="0" axis="axisRow" fieldPosition="0"/>
    </format>
    <format dxfId="0">
      <pivotArea dataOnly="0" labelOnly="1" outline="0" fieldPosition="0">
        <references count="1">
          <reference field="4" count="0"/>
        </references>
      </pivotArea>
    </format>
  </formats>
  <conditionalFormats count="10">
    <conditionalFormat priority="12">
      <pivotAreas count="1">
        <pivotArea type="data" outline="0" collapsedLevelsAreSubtotals="1" fieldPosition="0">
          <references count="1">
            <reference field="4294967294" count="1" selected="0">
              <x v="9"/>
            </reference>
          </references>
        </pivotArea>
      </pivotAreas>
    </conditionalFormat>
    <conditionalFormat priority="13">
      <pivotAreas count="1">
        <pivotArea type="data" outline="0" collapsedLevelsAreSubtotals="1" fieldPosition="0">
          <references count="1">
            <reference field="4294967294" count="1" selected="0">
              <x v="8"/>
            </reference>
          </references>
        </pivotArea>
      </pivotAreas>
    </conditionalFormat>
    <conditionalFormat priority="14">
      <pivotAreas count="1">
        <pivotArea type="data" outline="0" collapsedLevelsAreSubtotals="1" fieldPosition="0">
          <references count="1">
            <reference field="4294967294" count="1" selected="0">
              <x v="7"/>
            </reference>
          </references>
        </pivotArea>
      </pivotAreas>
    </conditionalFormat>
    <conditionalFormat priority="15">
      <pivotAreas count="1">
        <pivotArea type="data" outline="0" collapsedLevelsAreSubtotals="1" fieldPosition="0">
          <references count="1">
            <reference field="4294967294" count="1" selected="0">
              <x v="6"/>
            </reference>
          </references>
        </pivotArea>
      </pivotAreas>
    </conditionalFormat>
    <conditionalFormat priority="16">
      <pivotAreas count="1">
        <pivotArea type="data" outline="0" collapsedLevelsAreSubtotals="1" fieldPosition="0">
          <references count="1">
            <reference field="4294967294" count="1" selected="0">
              <x v="5"/>
            </reference>
          </references>
        </pivotArea>
      </pivotAreas>
    </conditionalFormat>
    <conditionalFormat priority="17">
      <pivotAreas count="1">
        <pivotArea type="data" outline="0" collapsedLevelsAreSubtotals="1" fieldPosition="0">
          <references count="1">
            <reference field="4294967294" count="1" selected="0">
              <x v="4"/>
            </reference>
          </references>
        </pivotArea>
      </pivotAreas>
    </conditionalFormat>
    <conditionalFormat priority="18">
      <pivotAreas count="1">
        <pivotArea type="data" outline="0" collapsedLevelsAreSubtotals="1" fieldPosition="0">
          <references count="1">
            <reference field="4294967294" count="1" selected="0">
              <x v="3"/>
            </reference>
          </references>
        </pivotArea>
      </pivotAreas>
    </conditionalFormat>
    <conditionalFormat priority="19">
      <pivotAreas count="1">
        <pivotArea type="data" outline="0" collapsedLevelsAreSubtotals="1" fieldPosition="0">
          <references count="1">
            <reference field="4294967294" count="1" selected="0">
              <x v="2"/>
            </reference>
          </references>
        </pivotArea>
      </pivotAreas>
    </conditionalFormat>
    <conditionalFormat priority="20">
      <pivotAreas count="1">
        <pivotArea type="data" outline="0" collapsedLevelsAreSubtotals="1" fieldPosition="0">
          <references count="1">
            <reference field="4294967294" count="1" selected="0">
              <x v="1"/>
            </reference>
          </references>
        </pivotArea>
      </pivotAreas>
    </conditionalFormat>
    <conditionalFormat scope="data" priority="21">
      <pivotAreas count="1">
        <pivotArea outline="0" fieldPosition="0">
          <references count="1">
            <reference field="4294967294" count="1" selected="0">
              <x v="0"/>
            </reference>
          </references>
        </pivotArea>
      </pivotAreas>
    </conditionalFormat>
  </conditionalFormats>
  <pivotHierarchies count="9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hare of Reven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Revenue"/>
    <pivotHierarchy dragToData="1"/>
    <pivotHierarchy dragToData="1" caption="Total Contracted Hours"/>
    <pivotHierarchy dragToData="1"/>
    <pivotHierarchy dragToData="1"/>
    <pivotHierarchy dragToData="1"/>
    <pivotHierarchy dragToData="1"/>
    <pivotHierarchy dragToData="1" caption="Active Employees"/>
    <pivotHierarchy dragToData="1"/>
  </pivotHierarchies>
  <pivotTableStyleInfo name="PivotStyleMedium8" showRowHeaders="1" showColHeaders="1" showRowStripes="0" showColStripes="0" showLastColumn="1"/>
  <rowHierarchiesUsage count="1">
    <rowHierarchyUsage hierarchyUsage="-2"/>
  </rowHierarchiesUsage>
  <colHierarchiesUsage count="1">
    <colHierarchyUsage hierarchyUsage="2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By_Employee]"/>
        <x15:activeTabTopLevelEntity name="[TransactionMaster]"/>
        <x15:activeTabTopLevelEntity name="[PriceMaster]"/>
        <x15:activeTabTopLevelEntity name="[Employee_Mas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CA60798-9BEF-4ECF-BF5B-8FA688A9F6C8}" name="PivotTable14" cacheId="646" dataOnRows="1" applyNumberFormats="0" applyBorderFormats="0" applyFontFormats="0" applyPatternFormats="0" applyAlignmentFormats="0" applyWidthHeightFormats="1" dataCaption="Values" tag="aa7fe1d8-42ec-4411-bb30-c79f5b7e340d" updatedVersion="6" minRefreshableVersion="3" subtotalHiddenItems="1" rowGrandTotals="0" colGrandTotals="0" itemPrintTitles="1" createdVersion="6" indent="0" compact="0" compactData="0" multipleFieldFilters="0">
  <location ref="A4" firstHeaderRow="0" firstDataRow="0" firstDataCol="0" rowPageCount="1" colPageCount="1"/>
  <pivotFields count="1">
    <pivotField axis="axisPage" compact="0" allDrilled="1" outline="0" subtotalTop="0" showAll="0" dataSourceSort="1" defaultSubtotal="0" defaultAttributeDrillState="1"/>
  </pivotFields>
  <pageFields count="1">
    <pageField fld="0" hier="40" name="[Sales_By_Employee].[Year].&amp;[2007]" cap="2007"/>
  </pageFields>
  <formats count="1">
    <format dxfId="28">
      <pivotArea dataOnly="0" labelOnly="1" outline="0" fieldPosition="0">
        <references count="1">
          <reference field="0" count="0"/>
        </references>
      </pivotArea>
    </format>
  </formats>
  <pivotHierarchies count="9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hare of Reven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Revenue"/>
    <pivotHierarchy dragToData="1"/>
    <pivotHierarchy dragToData="1" caption="Total Contracted Hours"/>
    <pivotHierarchy dragToData="1"/>
    <pivotHierarchy dragToData="1"/>
    <pivotHierarchy dragToData="1"/>
    <pivotHierarchy dragToData="1"/>
    <pivotHierarchy dragToData="1" caption="Active Employees"/>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By_Employee]"/>
        <x15:activeTabTopLevelEntity name="[TransactionMaster]"/>
        <x15:activeTabTopLevelEntity name="[PriceMaster]"/>
        <x15:activeTabTopLevelEntity name="[Employee_Mas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C9F754E-F346-4719-852E-03480C9EB855}" name="PivotTable5" cacheId="780" applyNumberFormats="0" applyBorderFormats="0" applyFontFormats="0" applyPatternFormats="0" applyAlignmentFormats="0" applyWidthHeightFormats="1" dataCaption="Values" tag="7fd31b47-554d-469c-9805-2e9da84cd34a" updatedVersion="6" minRefreshableVersion="3" subtotalHiddenItems="1" rowGrandTotals="0" colGrandTotals="0" itemPrintTitles="1" createdVersion="6" indent="0" outline="1" outlineData="1" multipleFieldFilters="0">
  <location ref="P4" firstHeaderRow="0" firstDataRow="0" firstDataCol="0" rowPageCount="2" colPageCount="1"/>
  <pivotFields count="2">
    <pivotField axis="axisPage" allDrilled="1" subtotalTop="0" showAll="0" dataSourceSort="1" defaultSubtotal="0" defaultAttributeDrillState="1"/>
    <pivotField axis="axisPage" allDrilled="1" subtotalTop="0" showAll="0" dataSourceSort="1" defaultSubtotal="0" defaultAttributeDrillState="1"/>
  </pivotFields>
  <pageFields count="2">
    <pageField fld="0" hier="60" name="[TransactionMaster].[Month].[All]" cap="All"/>
    <pageField fld="1" hier="24" name="[ProductMaster].[Business_Segment].[All]" cap="All"/>
  </pageFields>
  <pivotHierarchies count="9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Master]"/>
        <x15:activeTabTopLevelEntity name="[PriceMaster]"/>
        <x15:activeTabTopLevelEntity name="[Sales_By_Employee]"/>
        <x15:activeTabTopLevelEntity name="[LocationMaster]"/>
        <x15:activeTabTopLevelEntity name="[TransactionMast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BB5C1BB5-F2F5-4606-A4E2-084B639DA729}" sourceName="[LocationMaster].[Region]">
  <pivotTables>
    <pivotTable tabId="2" name="PivotTable1"/>
    <pivotTable tabId="2" name="PivotTable2"/>
  </pivotTables>
  <data>
    <olap pivotCacheId="1212518752">
      <levels count="2">
        <level uniqueName="[LocationMaster].[Region].[(All)]" sourceCaption="(All)" count="0"/>
        <level uniqueName="[LocationMaster].[Region].[Region]" sourceCaption="Region" count="4">
          <ranges>
            <range startItem="0">
              <i n="[LocationMaster].[Region].&amp;[MIDWEST]" c="MIDWEST"/>
              <i n="[LocationMaster].[Region].&amp;[NORTH]" c="NORTH"/>
              <i n="[LocationMaster].[Region].&amp;[SOUTH]" c="SOUTH"/>
              <i n="[LocationMaster].[Region].&amp;[WEST]" c="WEST"/>
            </range>
          </ranges>
        </level>
      </levels>
      <selections count="1">
        <selection n="[LocationMaster].[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C8226578-9F88-403B-9B38-6E9E21980BA0}" sourceName="[LocationMaster].[Market]">
  <pivotTables>
    <pivotTable tabId="2" name="PivotTable1"/>
    <pivotTable tabId="2" name="PivotTable2"/>
  </pivotTables>
  <data>
    <olap pivotCacheId="1212518752">
      <levels count="2">
        <level uniqueName="[LocationMaster].[Market].[(All)]" sourceCaption="(All)" count="0"/>
        <level uniqueName="[LocationMaster].[Market].[Market]" sourceCaption="Market" count="14">
          <ranges>
            <range startItem="0">
              <i n="[LocationMaster].[Market].&amp;[BUFFALO]" c="BUFFALO"/>
              <i n="[LocationMaster].[Market].&amp;[CALIFORNIA]" c="CALIFORNIA"/>
              <i n="[LocationMaster].[Market].&amp;[CANADA]" c="CANADA"/>
              <i n="[LocationMaster].[Market].&amp;[CHARLOTTE]" c="CHARLOTTE"/>
              <i n="[LocationMaster].[Market].&amp;[DALLAS]" c="DALLAS"/>
              <i n="[LocationMaster].[Market].&amp;[DENVER]" c="DENVER"/>
              <i n="[LocationMaster].[Market].&amp;[FLORIDA]" c="FLORIDA"/>
              <i n="[LocationMaster].[Market].&amp;[KANSASCITY]" c="KANSASCITY"/>
              <i n="[LocationMaster].[Market].&amp;[MICHIGAN]" c="MICHIGAN"/>
              <i n="[LocationMaster].[Market].&amp;[NEWORLEANS]" c="NEWORLEANS"/>
              <i n="[LocationMaster].[Market].&amp;[NEWYORK]" c="NEWYORK"/>
              <i n="[LocationMaster].[Market].&amp;[PHOENIX]" c="PHOENIX"/>
              <i n="[LocationMaster].[Market].&amp;[SEATTLE]" c="SEATTLE"/>
              <i n="[LocationMaster].[Market].&amp;[TULSA]" c="TULSA"/>
            </range>
          </ranges>
        </level>
      </levels>
      <selections count="1">
        <selection n="[LocationMaster].[Marke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 xr10:uid="{28EDBED6-91F2-4D18-AC62-841F9C27710E}" sourceName="[Employee_Master].[Job_Title]">
  <pivotTables>
    <pivotTable tabId="4" name="PivotTable10"/>
    <pivotTable tabId="2" name="PivotTable2"/>
    <pivotTable tabId="2" name="PivotTable1"/>
    <pivotTable tabId="2" name="PivotTable4"/>
  </pivotTables>
  <data>
    <olap pivotCacheId="1212518752">
      <levels count="2">
        <level uniqueName="[Employee_Master].[Job_Title].[(All)]" sourceCaption="(All)" count="0"/>
        <level uniqueName="[Employee_Master].[Job_Title].[Job_Title]" sourceCaption="Job_Title" count="6">
          <ranges>
            <range startItem="0">
              <i n="[Employee_Master].[Job_Title].&amp;[SERVICE REPRESENTATIVE 1]" c="SERVICE REPRESENTATIVE 1"/>
              <i n="[Employee_Master].[Job_Title].&amp;[SERVICE REPRESENTATIVE 2]" c="SERVICE REPRESENTATIVE 2"/>
              <i n="[Employee_Master].[Job_Title].&amp;[SERVICE REPRESENTATIVE 3]" c="SERVICE REPRESENTATIVE 3"/>
              <i n="[Employee_Master].[Job_Title].&amp;[TEAMLEAD 1]" c="TEAMLEAD 1"/>
              <i n="[Employee_Master].[Job_Title].&amp;[TEAMLEAD 2]" c="TEAMLEAD 2"/>
              <i n="[Employee_Master].[Job_Title].&amp;[TEAMLEAD 3]" c="TEAMLEAD 3"/>
            </range>
          </ranges>
        </level>
      </levels>
      <selections count="1">
        <selection n="[Employee_Master].[Job_Titl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3FD99902-BF9B-4250-B829-CE425A4B4EC6}" sourceName="[Sales_By_Employee].[Date]">
  <pivotTables>
    <pivotTable tabId="2" name="PivotTable4"/>
  </pivotTables>
  <data>
    <olap pivotCacheId="1212518752">
      <levels count="3">
        <level uniqueName="[Sales_By_Employee].[Date].[(All)]" sourceCaption="(All)" count="0"/>
        <level uniqueName="[Sales_By_Employee].[Date].[Month]" sourceCaption="Month" count="12">
          <ranges>
            <range startItem="0">
              <i n="[Sales_By_Employee].[Date].[Month].&amp;[January]" c="January"/>
              <i n="[Sales_By_Employee].[Date].[Month].&amp;[February]" c="February"/>
              <i n="[Sales_By_Employee].[Date].[Month].&amp;[March]" c="March"/>
              <i n="[Sales_By_Employee].[Date].[Month].&amp;[April]" c="April"/>
              <i n="[Sales_By_Employee].[Date].[Month].&amp;[May]" c="May"/>
              <i n="[Sales_By_Employee].[Date].[Month].&amp;[June]" c="June"/>
              <i n="[Sales_By_Employee].[Date].[Month].&amp;[July]" c="July"/>
              <i n="[Sales_By_Employee].[Date].[Month].&amp;[August]" c="August"/>
              <i n="[Sales_By_Employee].[Date].[Month].&amp;[September]" c="September"/>
              <i n="[Sales_By_Employee].[Date].[Month].&amp;[October]" c="October"/>
              <i n="[Sales_By_Employee].[Date].[Month].&amp;[November]" c="November"/>
              <i n="[Sales_By_Employee].[Date].[Month].&amp;[December]" c="December"/>
            </range>
          </ranges>
        </level>
        <level uniqueName="[Sales_By_Employee].[Date].[Day]" sourceCaption="Day" count="0"/>
      </levels>
      <selections count="1">
        <selection n="[Sales_By_Employee].[Dat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Of_Week" xr10:uid="{2FC7DEB8-8293-4C8A-875F-8CC7D2B081B1}" sourceName="[TransactionMaster].[Day_Of_Week]">
  <pivotTables>
    <pivotTable tabId="2" name="PivotTable1"/>
    <pivotTable tabId="2" name="PivotTable2"/>
  </pivotTables>
  <data>
    <olap pivotCacheId="1212518752">
      <levels count="2">
        <level uniqueName="[TransactionMaster].[Day_Of_Week].[(All)]" sourceCaption="(All)" count="0"/>
        <level uniqueName="[TransactionMaster].[Day_Of_Week].[Day_Of_Week]" sourceCaption="Day_Of_Week" count="7">
          <ranges>
            <range startItem="0">
              <i n="[TransactionMaster].[Day_Of_Week].&amp;[Monday]" c="Monday"/>
              <i n="[TransactionMaster].[Day_Of_Week].&amp;[Tuesday]" c="Tuesday"/>
              <i n="[TransactionMaster].[Day_Of_Week].&amp;[Wednesday]" c="Wednesday"/>
              <i n="[TransactionMaster].[Day_Of_Week].&amp;[Thursday]" c="Thursday"/>
              <i n="[TransactionMaster].[Day_Of_Week].&amp;[Friday]" c="Friday"/>
              <i n="[TransactionMaster].[Day_Of_Week].&amp;[Saturday]" c="Saturday"/>
              <i n="[TransactionMaster].[Day_Of_Week].&amp;[Sunday]" c="Sunday"/>
            </range>
          </ranges>
        </level>
      </levels>
      <selections count="1">
        <selection n="[TransactionMaster].[Day_Of_Week].[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Z_scores" xr10:uid="{249D97CF-6C65-44E0-AB54-5BE6A29CE488}" sourceName="Z scores">
  <extLst>
    <x:ext xmlns:x15="http://schemas.microsoft.com/office/spreadsheetml/2010/11/main" uri="{2F2917AC-EB37-4324-AD4E-5DD8C200BD13}">
      <x15:tableSlicerCache tableId="7"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2529B1A6-5B4B-4058-A625-1D227AA108B8}" cache="Slicer_Date" caption="Month"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Z scores" xr10:uid="{E1FCDAD0-F857-41EC-8A0E-E6437ACCA8EC}" cache="Slicer_Z_scores" caption="Z scores"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404B4A52-3443-4ABD-9A03-FBE2F0DD41EF}" cache="Slicer_Region" caption="Region" columnCount="2" level="1" rowHeight="241300"/>
  <slicer name="Market" xr10:uid="{7C6505C7-FD56-4FC4-9E30-F0B4419B2DFA}" cache="Slicer_Market" caption="Market" columnCount="7" level="1" rowHeight="241300"/>
  <slicer name="Job_Title" xr10:uid="{0FD43ED0-433A-43CF-82D5-3DD3989A8158}" cache="Slicer_Job_Title" caption="Job_Title" columnCount="2" level="1" rowHeight="241300"/>
  <slicer name="Day_Of_Week" xr10:uid="{05AAA127-9661-4AD3-8568-7713E039D89D}" cache="Slicer_Day_Of_Week" caption="Day_Of_Week" columnCount="7"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17A7A1C6-33DA-46D8-BCA9-092029DAA72D}" name="Table8" displayName="Table8" ref="S6:AF18" totalsRowShown="0" dataDxfId="46" dataCellStyle="Percent">
  <autoFilter ref="S6:AF18" xr:uid="{FD965C07-0472-4C72-8627-A3C99541A41E}"/>
  <tableColumns count="14">
    <tableColumn id="1" xr3:uid="{0CAA5EF7-A9A7-4FCB-BC49-FC6F7E3A8FEC}" name="Percent Growth MoM"/>
    <tableColumn id="2" xr3:uid="{8BFB1A13-8F01-4B34-A71A-59074AA2ABD3}" name="1-Jan" dataDxfId="45">
      <calculatedColumnFormula>CUBEVALUE("ThisWorkbookDataModel",$T$3,$S7,T$7,Slicer_Job_Title)</calculatedColumnFormula>
    </tableColumn>
    <tableColumn id="3" xr3:uid="{4AC86118-C83D-49E5-AC80-4E2057C78127}" name="February" dataDxfId="44" dataCellStyle="Percent">
      <calculatedColumnFormula>CUBEVALUE("ThisWorkbookDataModel",$T$3,$S7,U$7,Slicer_Job_Title)/CUBEVALUE("ThisWorkbookDataModel",$T$3,$S7,T$7,Slicer_Job_Title)-1</calculatedColumnFormula>
    </tableColumn>
    <tableColumn id="4" xr3:uid="{8D889CB1-6CD8-4893-8364-20CD80A555DB}" name="March" dataDxfId="43" dataCellStyle="Percent">
      <calculatedColumnFormula>CUBEVALUE("ThisWorkbookDataModel",$T$3,$S7,V$7,Slicer_Job_Title)/CUBEVALUE("ThisWorkbookDataModel",$T$3,$S7,U$7,Slicer_Job_Title)-1</calculatedColumnFormula>
    </tableColumn>
    <tableColumn id="5" xr3:uid="{8A5FE171-F073-4A42-A7C1-4145AC15EBE1}" name="April" dataDxfId="42" dataCellStyle="Percent">
      <calculatedColumnFormula>CUBEVALUE("ThisWorkbookDataModel",$T$3,$S7,W$7,Slicer_Job_Title)/CUBEVALUE("ThisWorkbookDataModel",$T$3,$S7,V$7,Slicer_Job_Title)-1</calculatedColumnFormula>
    </tableColumn>
    <tableColumn id="6" xr3:uid="{0ECCDA4F-5EFD-49DA-BE19-B30F8C3BEB30}" name="May" dataDxfId="41" dataCellStyle="Percent">
      <calculatedColumnFormula>CUBEVALUE("ThisWorkbookDataModel",$T$3,$S7,X$7,Slicer_Job_Title)/CUBEVALUE("ThisWorkbookDataModel",$T$3,$S7,W$7,Slicer_Job_Title)-1</calculatedColumnFormula>
    </tableColumn>
    <tableColumn id="7" xr3:uid="{2953EEB5-7EF3-4ABA-91BC-D21AB1A1442B}" name="June" dataDxfId="40" dataCellStyle="Percent">
      <calculatedColumnFormula>CUBEVALUE("ThisWorkbookDataModel",$T$3,$S7,Y$7,Slicer_Job_Title)/CUBEVALUE("ThisWorkbookDataModel",$T$3,$S7,X$7,Slicer_Job_Title)-1</calculatedColumnFormula>
    </tableColumn>
    <tableColumn id="8" xr3:uid="{7F5EF8B6-C33E-455A-BEBC-808064561380}" name="July" dataDxfId="39" dataCellStyle="Percent">
      <calculatedColumnFormula>CUBEVALUE("ThisWorkbookDataModel",$T$3,$S7,Z$7,Slicer_Job_Title)/CUBEVALUE("ThisWorkbookDataModel",$T$3,$S7,Y$7,Slicer_Job_Title)-1</calculatedColumnFormula>
    </tableColumn>
    <tableColumn id="9" xr3:uid="{DAE440A5-EFB4-4654-B5EE-D132FDB0C208}" name="August" dataDxfId="38" dataCellStyle="Percent">
      <calculatedColumnFormula>CUBEVALUE("ThisWorkbookDataModel",$T$3,$S7,AA$7,Slicer_Job_Title)/CUBEVALUE("ThisWorkbookDataModel",$T$3,$S7,Z$7,Slicer_Job_Title)-1</calculatedColumnFormula>
    </tableColumn>
    <tableColumn id="10" xr3:uid="{CCE7CB58-CF2C-4306-BDB9-6191B4BCAC4E}" name="September" dataDxfId="37" dataCellStyle="Percent">
      <calculatedColumnFormula>CUBEVALUE("ThisWorkbookDataModel",$T$3,$S7,AB$7,Slicer_Job_Title)/CUBEVALUE("ThisWorkbookDataModel",$T$3,$S7,AA$7,Slicer_Job_Title)-1</calculatedColumnFormula>
    </tableColumn>
    <tableColumn id="11" xr3:uid="{E4E42ADC-2E8A-4AA1-9A66-3714D03F8BA3}" name="October" dataDxfId="36" dataCellStyle="Percent">
      <calculatedColumnFormula>CUBEVALUE("ThisWorkbookDataModel",$T$3,$S7,AC$7,Slicer_Job_Title)/CUBEVALUE("ThisWorkbookDataModel",$T$3,$S7,AB$7,Slicer_Job_Title)-1</calculatedColumnFormula>
    </tableColumn>
    <tableColumn id="12" xr3:uid="{FE5BC092-EEEE-44B0-B1E4-3AB2872EC57F}" name="November" dataDxfId="35" dataCellStyle="Percent">
      <calculatedColumnFormula>CUBEVALUE("ThisWorkbookDataModel",$T$3,$S7,AD$7,Slicer_Job_Title)/CUBEVALUE("ThisWorkbookDataModel",$T$3,$S7,AC$7,Slicer_Job_Title)-1</calculatedColumnFormula>
    </tableColumn>
    <tableColumn id="13" xr3:uid="{CB64FA73-BE60-44CC-8DAF-947E3E5A3A1E}" name="December" dataDxfId="34" dataCellStyle="Percent">
      <calculatedColumnFormula>CUBEVALUE("ThisWorkbookDataModel",$T$3,$S7,AE$7,Slicer_Job_Title)/CUBEVALUE("ThisWorkbookDataModel",$T$3,$S7,AD$7,Slicer_Job_Title)-1</calculatedColumnFormula>
    </tableColumn>
    <tableColumn id="14" xr3:uid="{4DE9F695-BA2E-482B-8CFD-3AA33CEAE36F}" name="Column1" dataDxfId="33" dataCellStyle="Percent"/>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FBBAEA17-FF17-4CBF-8DEC-AD430F55F434}" name="Table7" displayName="Table7" ref="A2:M12" totalsRowShown="0" headerRowDxfId="9" dataDxfId="14">
  <autoFilter ref="A2:M12" xr:uid="{2AC9A64E-35AC-45A7-A9EE-268B48FAC6E1}"/>
  <tableColumns count="13">
    <tableColumn id="1" xr3:uid="{13F6C10A-4DB3-4B88-9EF8-CE983B72F3DF}" name="Z scores" dataDxfId="27"/>
    <tableColumn id="2" xr3:uid="{5ECC2122-CCED-4ABD-BD3E-C02DDE20DC1F}" name="January" dataDxfId="26">
      <calculatedColumnFormula>STANDARDIZE(Data!T21,'KPI Z Scores'!$P3,'KPI Z Scores'!$Q3)</calculatedColumnFormula>
    </tableColumn>
    <tableColumn id="3" xr3:uid="{D62CF000-EACB-464E-BA69-7F879150978E}" name="February" dataDxfId="25">
      <calculatedColumnFormula>STANDARDIZE(Data!U21,'KPI Z Scores'!$P3,'KPI Z Scores'!$Q3)</calculatedColumnFormula>
    </tableColumn>
    <tableColumn id="4" xr3:uid="{DDE974A5-3BCA-4875-9E92-3F5599D20949}" name="March" dataDxfId="24">
      <calculatedColumnFormula>STANDARDIZE(Data!V21,'KPI Z Scores'!$P3,'KPI Z Scores'!$Q3)</calculatedColumnFormula>
    </tableColumn>
    <tableColumn id="5" xr3:uid="{B83864AE-37FC-497B-8042-A2FCDE550E7A}" name="April" dataDxfId="23">
      <calculatedColumnFormula>STANDARDIZE(Data!W21,'KPI Z Scores'!$P3,'KPI Z Scores'!$Q3)</calculatedColumnFormula>
    </tableColumn>
    <tableColumn id="6" xr3:uid="{D77992A5-1825-420E-BBAE-917A30BD9D06}" name="May" dataDxfId="22">
      <calculatedColumnFormula>STANDARDIZE(Data!X21,'KPI Z Scores'!$P3,'KPI Z Scores'!$Q3)</calculatedColumnFormula>
    </tableColumn>
    <tableColumn id="7" xr3:uid="{4783985C-56FA-4A63-8C32-11B8434265C3}" name="June" dataDxfId="21">
      <calculatedColumnFormula>STANDARDIZE(Data!Y21,'KPI Z Scores'!$P3,'KPI Z Scores'!$Q3)</calculatedColumnFormula>
    </tableColumn>
    <tableColumn id="8" xr3:uid="{18BBF375-D718-418C-9C42-2E49234DE569}" name="July" dataDxfId="20">
      <calculatedColumnFormula>STANDARDIZE(Data!Z21,'KPI Z Scores'!$P3,'KPI Z Scores'!$Q3)</calculatedColumnFormula>
    </tableColumn>
    <tableColumn id="9" xr3:uid="{FFD293C9-2861-47B6-90A3-C7FEE4FDE72F}" name="August" dataDxfId="19">
      <calculatedColumnFormula>STANDARDIZE(Data!AA21,'KPI Z Scores'!$P3,'KPI Z Scores'!$Q3)</calculatedColumnFormula>
    </tableColumn>
    <tableColumn id="10" xr3:uid="{35BDDB4E-A4C2-44B7-9A8A-C6E90C8B0A52}" name="September" dataDxfId="18">
      <calculatedColumnFormula>STANDARDIZE(Data!AB21,'KPI Z Scores'!$P3,'KPI Z Scores'!$Q3)</calculatedColumnFormula>
    </tableColumn>
    <tableColumn id="11" xr3:uid="{6273B7A9-B610-430F-B0DC-F21D39B2EA55}" name="October" dataDxfId="17">
      <calculatedColumnFormula>STANDARDIZE(Data!AC21,'KPI Z Scores'!$P3,'KPI Z Scores'!$Q3)</calculatedColumnFormula>
    </tableColumn>
    <tableColumn id="12" xr3:uid="{06C4456A-CDC3-493F-81F3-6D091668E3C3}" name="November" dataDxfId="16">
      <calculatedColumnFormula>STANDARDIZE(Data!AD21,'KPI Z Scores'!$P3,'KPI Z Scores'!$Q3)</calculatedColumnFormula>
    </tableColumn>
    <tableColumn id="13" xr3:uid="{7F2B17A6-D9B8-4A61-BFDF-C8E773AD3B87}" name="December" dataDxfId="15">
      <calculatedColumnFormula>STANDARDIZE(Data!AE21,'KPI Z Scores'!$P3,'KPI Z Scores'!$Q3)</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E82776E-7509-4CAB-8EAC-9991FA0279A4}" name="Table9" displayName="Table9" ref="O2:Q12" totalsRowShown="0" headerRowDxfId="8" dataDxfId="10">
  <autoFilter ref="O2:Q12" xr:uid="{1EBC75E8-7E0C-44EB-95CF-2257CEF80D6B}"/>
  <tableColumns count="3">
    <tableColumn id="1" xr3:uid="{93E42155-78D6-4848-A974-CC27A26483C1}" name="Values" dataDxfId="13"/>
    <tableColumn id="2" xr3:uid="{871EA29F-6D77-4B5C-8285-5CD0F98351F8}" name="Mean" dataDxfId="12">
      <calculatedColumnFormula>AVERAGE('KPI Growth'!B5:M5)</calculatedColumnFormula>
    </tableColumn>
    <tableColumn id="3" xr3:uid="{F6E8946D-3917-4368-91A1-9719C7D6E9E9}" name="Standard Deviation" dataDxfId="11">
      <calculatedColumnFormula>_xlfn.STDEV.P('KPI Growth'!B5:M5)</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Service_Date" xr10:uid="{CE1A940D-089D-4E85-9E34-3D27EA6507F2}" sourceName="[TransactionMaster].[Service_Date]">
  <pivotTables>
    <pivotTable tabId="2" name="PivotTable1"/>
    <pivotTable tabId="2" name="PivotTable2"/>
  </pivotTables>
  <state minimalRefreshVersion="6" lastRefreshVersion="6" pivotCacheId="1312233093" filterType="dateBetween">
    <selection startDate="2007-01-01T00:00:00" endDate="2007-12-31T00:00:00"/>
    <bounds startDate="2003-01-01T00:00:00" endDate="200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Service_Date" xr10:uid="{12105D24-BE99-470A-9E09-D869B8B44997}" cache="Timeline_Service_Date" caption="Service_Date" showSelectionLabel="0" level="2" selectionLevel="0" scrollPosition="2006-12-27T00:00:00"/>
</timelines>
</file>

<file path=xl/worksheets/_rels/sheet1.xml.rels><?xml version="1.0" encoding="UTF-8" standalone="yes"?>
<Relationships xmlns="http://schemas.openxmlformats.org/package/2006/relationships"><Relationship Id="rId8" Type="http://schemas.openxmlformats.org/officeDocument/2006/relationships/table" Target="../tables/table1.xml"/><Relationship Id="rId3" Type="http://schemas.openxmlformats.org/officeDocument/2006/relationships/pivotTable" Target="../pivotTables/pivotTable3.xml"/><Relationship Id="rId7"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8.xml"/><Relationship Id="rId1" Type="http://schemas.openxmlformats.org/officeDocument/2006/relationships/pivotTable" Target="../pivotTables/pivotTable7.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drawing" Target="../drawings/drawing2.xml"/><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3.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F744A6-C181-46F4-9D7A-7B68C6491F35}">
  <dimension ref="A3:BW650"/>
  <sheetViews>
    <sheetView topLeftCell="Q1" workbookViewId="0">
      <selection activeCell="S7" sqref="S7:AF18"/>
    </sheetView>
  </sheetViews>
  <sheetFormatPr defaultRowHeight="15" x14ac:dyDescent="0.25"/>
  <cols>
    <col min="1" max="1" width="13.140625" bestFit="1" customWidth="1"/>
    <col min="2" max="2" width="14" bestFit="1" customWidth="1"/>
    <col min="3" max="3" width="12.85546875" bestFit="1" customWidth="1"/>
    <col min="4" max="4" width="12.85546875" customWidth="1"/>
    <col min="5" max="5" width="17" bestFit="1" customWidth="1"/>
    <col min="6" max="6" width="13.140625" bestFit="1" customWidth="1"/>
    <col min="7" max="7" width="17" bestFit="1" customWidth="1"/>
    <col min="8" max="8" width="8" bestFit="1" customWidth="1"/>
    <col min="9" max="9" width="12.85546875" bestFit="1" customWidth="1"/>
    <col min="10" max="10" width="27.28515625" bestFit="1" customWidth="1"/>
    <col min="11" max="11" width="13.85546875" bestFit="1" customWidth="1"/>
    <col min="12" max="12" width="22" bestFit="1" customWidth="1"/>
    <col min="13" max="13" width="15" bestFit="1" customWidth="1"/>
    <col min="14" max="14" width="17.42578125" bestFit="1" customWidth="1"/>
    <col min="15" max="15" width="20.5703125" bestFit="1" customWidth="1"/>
    <col min="16" max="16" width="15.7109375" bestFit="1" customWidth="1"/>
    <col min="17" max="17" width="13.85546875" bestFit="1" customWidth="1"/>
    <col min="18" max="18" width="20.28515625" bestFit="1" customWidth="1"/>
    <col min="19" max="19" width="12.7109375" bestFit="1" customWidth="1"/>
    <col min="20" max="20" width="13.85546875" bestFit="1" customWidth="1"/>
    <col min="21" max="21" width="21.5703125" bestFit="1" customWidth="1"/>
    <col min="22" max="22" width="27.7109375" bestFit="1" customWidth="1"/>
    <col min="23" max="23" width="13.140625" bestFit="1" customWidth="1"/>
    <col min="24" max="25" width="21.5703125" bestFit="1" customWidth="1"/>
    <col min="26" max="26" width="16.85546875" bestFit="1" customWidth="1"/>
    <col min="27" max="27" width="20.42578125" bestFit="1" customWidth="1"/>
    <col min="28" max="28" width="22" bestFit="1" customWidth="1"/>
    <col min="34" max="34" width="47.5703125" bestFit="1" customWidth="1"/>
    <col min="35" max="35" width="16.28515625" bestFit="1" customWidth="1"/>
    <col min="36" max="65" width="7.5703125" bestFit="1" customWidth="1"/>
    <col min="66" max="66" width="5" bestFit="1" customWidth="1"/>
    <col min="67" max="67" width="7.5703125" bestFit="1" customWidth="1"/>
    <col min="68" max="68" width="14" bestFit="1" customWidth="1"/>
    <col min="69" max="69" width="32.28515625" bestFit="1" customWidth="1"/>
    <col min="70" max="70" width="30" bestFit="1" customWidth="1"/>
    <col min="71" max="71" width="18" bestFit="1" customWidth="1"/>
    <col min="72" max="72" width="28" bestFit="1" customWidth="1"/>
    <col min="73" max="73" width="25" bestFit="1" customWidth="1"/>
    <col min="74" max="74" width="47.85546875" bestFit="1" customWidth="1"/>
    <col min="75" max="75" width="11.28515625" bestFit="1" customWidth="1"/>
    <col min="76" max="76" width="8.5703125" bestFit="1" customWidth="1"/>
    <col min="77" max="77" width="10.85546875" bestFit="1" customWidth="1"/>
    <col min="78" max="78" width="8.5703125" bestFit="1" customWidth="1"/>
    <col min="79" max="79" width="10.42578125" bestFit="1" customWidth="1"/>
    <col min="80" max="80" width="10.140625" bestFit="1" customWidth="1"/>
    <col min="81" max="81" width="11.28515625" bestFit="1" customWidth="1"/>
    <col min="82" max="83" width="7.5703125" bestFit="1" customWidth="1"/>
    <col min="84" max="84" width="8.42578125" bestFit="1" customWidth="1"/>
    <col min="85" max="86" width="7.5703125" bestFit="1" customWidth="1"/>
    <col min="87" max="88" width="6.5703125" bestFit="1" customWidth="1"/>
    <col min="89" max="89" width="5" bestFit="1" customWidth="1"/>
    <col min="90" max="91" width="6.5703125" bestFit="1" customWidth="1"/>
    <col min="92" max="92" width="7.5703125" bestFit="1" customWidth="1"/>
    <col min="93" max="94" width="6.5703125" bestFit="1" customWidth="1"/>
    <col min="95" max="95" width="5" bestFit="1" customWidth="1"/>
    <col min="96" max="100" width="6.5703125" bestFit="1" customWidth="1"/>
    <col min="101" max="101" width="5" bestFit="1" customWidth="1"/>
    <col min="102" max="102" width="6.5703125" bestFit="1" customWidth="1"/>
    <col min="103" max="103" width="7.5703125" bestFit="1" customWidth="1"/>
    <col min="104" max="106" width="6.5703125" bestFit="1" customWidth="1"/>
    <col min="107" max="107" width="5" bestFit="1" customWidth="1"/>
    <col min="108" max="110" width="7.5703125" bestFit="1" customWidth="1"/>
    <col min="111" max="111" width="7.140625" bestFit="1" customWidth="1"/>
    <col min="112" max="113" width="6.5703125" bestFit="1" customWidth="1"/>
    <col min="114" max="117" width="7.5703125" bestFit="1" customWidth="1"/>
    <col min="118" max="118" width="6.5703125" bestFit="1" customWidth="1"/>
    <col min="119" max="119" width="5" bestFit="1" customWidth="1"/>
    <col min="120" max="121" width="7.5703125" bestFit="1" customWidth="1"/>
    <col min="122" max="122" width="6.5703125" bestFit="1" customWidth="1"/>
    <col min="123" max="123" width="7.5703125" bestFit="1" customWidth="1"/>
    <col min="124" max="124" width="6.5703125" bestFit="1" customWidth="1"/>
    <col min="125" max="125" width="5" bestFit="1" customWidth="1"/>
    <col min="126" max="130" width="7.5703125" bestFit="1" customWidth="1"/>
    <col min="131" max="131" width="6.5703125" bestFit="1" customWidth="1"/>
    <col min="132" max="135" width="7.5703125" bestFit="1" customWidth="1"/>
    <col min="136" max="136" width="6.7109375" bestFit="1" customWidth="1"/>
    <col min="137" max="141" width="7.5703125" bestFit="1" customWidth="1"/>
    <col min="142" max="142" width="5" bestFit="1" customWidth="1"/>
    <col min="143" max="147" width="7.5703125" bestFit="1" customWidth="1"/>
    <col min="148" max="148" width="5" bestFit="1" customWidth="1"/>
    <col min="149" max="153" width="7.5703125" bestFit="1" customWidth="1"/>
    <col min="154" max="154" width="5" bestFit="1" customWidth="1"/>
    <col min="155" max="155" width="6.5703125" bestFit="1" customWidth="1"/>
    <col min="156" max="158" width="7.5703125" bestFit="1" customWidth="1"/>
    <col min="159" max="159" width="6.5703125" bestFit="1" customWidth="1"/>
    <col min="160" max="160" width="5" bestFit="1" customWidth="1"/>
    <col min="161" max="161" width="6.5703125" bestFit="1" customWidth="1"/>
    <col min="162" max="165" width="7.5703125" bestFit="1" customWidth="1"/>
    <col min="166" max="166" width="5" bestFit="1" customWidth="1"/>
    <col min="167" max="168" width="7.5703125" bestFit="1" customWidth="1"/>
    <col min="169" max="169" width="6.5703125" bestFit="1" customWidth="1"/>
    <col min="170" max="170" width="7.5703125" bestFit="1" customWidth="1"/>
    <col min="171" max="172" width="6.5703125" bestFit="1" customWidth="1"/>
    <col min="173" max="176" width="7.5703125" bestFit="1" customWidth="1"/>
    <col min="177" max="179" width="6.5703125" bestFit="1" customWidth="1"/>
    <col min="180" max="180" width="7.5703125" bestFit="1" customWidth="1"/>
    <col min="181" max="184" width="6.5703125" bestFit="1" customWidth="1"/>
    <col min="185" max="185" width="7.5703125" bestFit="1" customWidth="1"/>
    <col min="186" max="188" width="6.5703125" bestFit="1" customWidth="1"/>
    <col min="189" max="189" width="5" bestFit="1" customWidth="1"/>
    <col min="190" max="193" width="6.5703125" bestFit="1" customWidth="1"/>
    <col min="194" max="194" width="5" bestFit="1" customWidth="1"/>
    <col min="195" max="195" width="6.5703125" bestFit="1" customWidth="1"/>
    <col min="196" max="197" width="7.5703125" bestFit="1" customWidth="1"/>
    <col min="198" max="199" width="6.5703125" bestFit="1" customWidth="1"/>
    <col min="200" max="209" width="7.5703125" bestFit="1" customWidth="1"/>
    <col min="210" max="210" width="5" bestFit="1" customWidth="1"/>
    <col min="211" max="211" width="9" bestFit="1" customWidth="1"/>
    <col min="212" max="215" width="7.5703125" bestFit="1" customWidth="1"/>
    <col min="216" max="216" width="5" bestFit="1" customWidth="1"/>
    <col min="217" max="221" width="7.5703125" bestFit="1" customWidth="1"/>
    <col min="222" max="226" width="6.5703125" bestFit="1" customWidth="1"/>
    <col min="227" max="227" width="4" bestFit="1" customWidth="1"/>
    <col min="228" max="232" width="6.5703125" bestFit="1" customWidth="1"/>
    <col min="233" max="233" width="5" bestFit="1" customWidth="1"/>
    <col min="234" max="235" width="6.5703125" bestFit="1" customWidth="1"/>
    <col min="236" max="236" width="12.7109375" bestFit="1" customWidth="1"/>
    <col min="237" max="238" width="6.5703125" bestFit="1" customWidth="1"/>
    <col min="239" max="240" width="5" bestFit="1" customWidth="1"/>
    <col min="241" max="241" width="6.5703125" bestFit="1" customWidth="1"/>
    <col min="242" max="243" width="7.5703125" bestFit="1" customWidth="1"/>
    <col min="244" max="245" width="6.5703125" bestFit="1" customWidth="1"/>
    <col min="246" max="249" width="7.5703125" bestFit="1" customWidth="1"/>
    <col min="250" max="251" width="5" bestFit="1" customWidth="1"/>
    <col min="252" max="255" width="7.5703125" bestFit="1" customWidth="1"/>
    <col min="256" max="256" width="6.5703125" bestFit="1" customWidth="1"/>
    <col min="257" max="257" width="5" bestFit="1" customWidth="1"/>
    <col min="258" max="258" width="6.5703125" bestFit="1" customWidth="1"/>
    <col min="259" max="261" width="7.5703125" bestFit="1" customWidth="1"/>
    <col min="262" max="262" width="10" bestFit="1" customWidth="1"/>
    <col min="263" max="263" width="5" bestFit="1" customWidth="1"/>
    <col min="264" max="264" width="6.5703125" bestFit="1" customWidth="1"/>
    <col min="265" max="267" width="7.5703125" bestFit="1" customWidth="1"/>
    <col min="268" max="268" width="6.5703125" bestFit="1" customWidth="1"/>
    <col min="269" max="273" width="7.5703125" bestFit="1" customWidth="1"/>
    <col min="274" max="274" width="5" bestFit="1" customWidth="1"/>
    <col min="275" max="279" width="7.5703125" bestFit="1" customWidth="1"/>
    <col min="280" max="280" width="5" bestFit="1" customWidth="1"/>
    <col min="281" max="285" width="7.5703125" bestFit="1" customWidth="1"/>
    <col min="286" max="286" width="6.5703125" bestFit="1" customWidth="1"/>
    <col min="287" max="287" width="12.28515625" bestFit="1" customWidth="1"/>
    <col min="288" max="296" width="7.5703125" bestFit="1" customWidth="1"/>
    <col min="297" max="297" width="5" bestFit="1" customWidth="1"/>
    <col min="298" max="302" width="7.5703125" bestFit="1" customWidth="1"/>
    <col min="303" max="303" width="6.5703125" bestFit="1" customWidth="1"/>
    <col min="304" max="306" width="7.5703125" bestFit="1" customWidth="1"/>
    <col min="307" max="307" width="5" bestFit="1" customWidth="1"/>
    <col min="308" max="308" width="6.5703125" bestFit="1" customWidth="1"/>
    <col min="309" max="309" width="5" bestFit="1" customWidth="1"/>
    <col min="310" max="311" width="7.5703125" bestFit="1" customWidth="1"/>
    <col min="312" max="312" width="12" bestFit="1" customWidth="1"/>
    <col min="313" max="313" width="7.5703125" bestFit="1" customWidth="1"/>
    <col min="314" max="316" width="6.5703125" bestFit="1" customWidth="1"/>
    <col min="317" max="317" width="7.5703125" bestFit="1" customWidth="1"/>
    <col min="318" max="319" width="6.5703125" bestFit="1" customWidth="1"/>
    <col min="320" max="321" width="5" bestFit="1" customWidth="1"/>
    <col min="322" max="327" width="6.5703125" bestFit="1" customWidth="1"/>
    <col min="328" max="328" width="7.5703125" bestFit="1" customWidth="1"/>
    <col min="329" max="331" width="6.5703125" bestFit="1" customWidth="1"/>
    <col min="332" max="332" width="5" bestFit="1" customWidth="1"/>
    <col min="333" max="337" width="6.5703125" bestFit="1" customWidth="1"/>
    <col min="338" max="341" width="7.5703125" bestFit="1" customWidth="1"/>
    <col min="342" max="342" width="6.5703125" bestFit="1" customWidth="1"/>
    <col min="343" max="343" width="5" bestFit="1" customWidth="1"/>
    <col min="344" max="347" width="7.5703125" bestFit="1" customWidth="1"/>
    <col min="348" max="348" width="5" bestFit="1" customWidth="1"/>
    <col min="349" max="349" width="7.5703125" bestFit="1" customWidth="1"/>
    <col min="350" max="350" width="5" bestFit="1" customWidth="1"/>
    <col min="351" max="351" width="7.5703125" bestFit="1" customWidth="1"/>
    <col min="352" max="352" width="6.5703125" bestFit="1" customWidth="1"/>
    <col min="353" max="353" width="7.5703125" bestFit="1" customWidth="1"/>
    <col min="354" max="354" width="5" bestFit="1" customWidth="1"/>
    <col min="355" max="356" width="6.5703125" bestFit="1" customWidth="1"/>
    <col min="357" max="357" width="7.5703125" bestFit="1" customWidth="1"/>
    <col min="358" max="358" width="6.5703125" bestFit="1" customWidth="1"/>
    <col min="359" max="359" width="7.5703125" bestFit="1" customWidth="1"/>
    <col min="360" max="361" width="6.5703125" bestFit="1" customWidth="1"/>
    <col min="362" max="362" width="5" bestFit="1" customWidth="1"/>
    <col min="363" max="363" width="6" bestFit="1" customWidth="1"/>
    <col min="364" max="365" width="7.5703125" bestFit="1" customWidth="1"/>
    <col min="366" max="366" width="6.5703125" bestFit="1" customWidth="1"/>
    <col min="367" max="369" width="5" bestFit="1" customWidth="1"/>
    <col min="370" max="370" width="6" bestFit="1" customWidth="1"/>
    <col min="371" max="372" width="5" bestFit="1" customWidth="1"/>
    <col min="373" max="373" width="7.5703125" bestFit="1" customWidth="1"/>
    <col min="374" max="374" width="5" bestFit="1" customWidth="1"/>
    <col min="375" max="375" width="6.5703125" bestFit="1" customWidth="1"/>
    <col min="376" max="376" width="5" bestFit="1" customWidth="1"/>
    <col min="377" max="377" width="6.5703125" bestFit="1" customWidth="1"/>
    <col min="378" max="379" width="5" bestFit="1" customWidth="1"/>
    <col min="380" max="381" width="6.5703125" bestFit="1" customWidth="1"/>
    <col min="382" max="383" width="7.5703125" bestFit="1" customWidth="1"/>
    <col min="384" max="384" width="8.5703125" bestFit="1" customWidth="1"/>
    <col min="385" max="387" width="7.5703125" bestFit="1" customWidth="1"/>
    <col min="388" max="388" width="6" bestFit="1" customWidth="1"/>
    <col min="389" max="396" width="7.5703125" bestFit="1" customWidth="1"/>
    <col min="397" max="398" width="6" bestFit="1" customWidth="1"/>
    <col min="399" max="399" width="7.5703125" bestFit="1" customWidth="1"/>
    <col min="400" max="400" width="6.5703125" bestFit="1" customWidth="1"/>
    <col min="401" max="402" width="5" bestFit="1" customWidth="1"/>
    <col min="403" max="404" width="7.5703125" bestFit="1" customWidth="1"/>
    <col min="405" max="405" width="6" bestFit="1" customWidth="1"/>
    <col min="406" max="407" width="6.5703125" bestFit="1" customWidth="1"/>
    <col min="408" max="409" width="7.5703125" bestFit="1" customWidth="1"/>
    <col min="410" max="410" width="6" bestFit="1" customWidth="1"/>
    <col min="411" max="415" width="7.5703125" bestFit="1" customWidth="1"/>
    <col min="416" max="416" width="6.5703125" bestFit="1" customWidth="1"/>
    <col min="417" max="418" width="7.5703125" bestFit="1" customWidth="1"/>
    <col min="419" max="419" width="7" bestFit="1" customWidth="1"/>
    <col min="420" max="420" width="6" bestFit="1" customWidth="1"/>
    <col min="421" max="421" width="7.5703125" bestFit="1" customWidth="1"/>
    <col min="422" max="422" width="6" bestFit="1" customWidth="1"/>
    <col min="423" max="424" width="7.5703125" bestFit="1" customWidth="1"/>
    <col min="425" max="425" width="6" bestFit="1" customWidth="1"/>
    <col min="426" max="427" width="6.5703125" bestFit="1" customWidth="1"/>
    <col min="428" max="428" width="7.5703125" bestFit="1" customWidth="1"/>
    <col min="429" max="430" width="6.5703125" bestFit="1" customWidth="1"/>
    <col min="431" max="432" width="6" bestFit="1" customWidth="1"/>
    <col min="433" max="435" width="7.5703125" bestFit="1" customWidth="1"/>
    <col min="436" max="436" width="6.5703125" bestFit="1" customWidth="1"/>
    <col min="437" max="438" width="7.5703125" bestFit="1" customWidth="1"/>
    <col min="439" max="440" width="6" bestFit="1" customWidth="1"/>
    <col min="441" max="442" width="7.5703125" bestFit="1" customWidth="1"/>
    <col min="443" max="443" width="6" bestFit="1" customWidth="1"/>
    <col min="444" max="444" width="6.5703125" bestFit="1" customWidth="1"/>
    <col min="445" max="446" width="7.5703125" bestFit="1" customWidth="1"/>
    <col min="447" max="447" width="6" bestFit="1" customWidth="1"/>
    <col min="448" max="448" width="5" bestFit="1" customWidth="1"/>
    <col min="449" max="449" width="7.5703125" bestFit="1" customWidth="1"/>
    <col min="450" max="450" width="5" bestFit="1" customWidth="1"/>
    <col min="451" max="451" width="6" bestFit="1" customWidth="1"/>
    <col min="452" max="452" width="7.5703125" bestFit="1" customWidth="1"/>
    <col min="453" max="453" width="6.5703125" bestFit="1" customWidth="1"/>
    <col min="454" max="458" width="7.5703125" bestFit="1" customWidth="1"/>
    <col min="459" max="460" width="5" bestFit="1" customWidth="1"/>
    <col min="461" max="462" width="6" bestFit="1" customWidth="1"/>
    <col min="463" max="463" width="7.5703125" bestFit="1" customWidth="1"/>
    <col min="464" max="464" width="5" bestFit="1" customWidth="1"/>
    <col min="465" max="465" width="7.5703125" bestFit="1" customWidth="1"/>
    <col min="466" max="467" width="6" bestFit="1" customWidth="1"/>
    <col min="468" max="468" width="7.5703125" bestFit="1" customWidth="1"/>
    <col min="469" max="469" width="6.5703125" bestFit="1" customWidth="1"/>
    <col min="470" max="470" width="6" bestFit="1" customWidth="1"/>
    <col min="471" max="472" width="7.5703125" bestFit="1" customWidth="1"/>
    <col min="473" max="473" width="6" bestFit="1" customWidth="1"/>
    <col min="474" max="476" width="7.5703125" bestFit="1" customWidth="1"/>
    <col min="477" max="477" width="6.5703125" bestFit="1" customWidth="1"/>
    <col min="478" max="482" width="7.5703125" bestFit="1" customWidth="1"/>
    <col min="483" max="483" width="6.5703125" bestFit="1" customWidth="1"/>
    <col min="484" max="484" width="6" bestFit="1" customWidth="1"/>
    <col min="485" max="485" width="7.5703125" bestFit="1" customWidth="1"/>
    <col min="486" max="486" width="5" bestFit="1" customWidth="1"/>
    <col min="487" max="491" width="7.5703125" bestFit="1" customWidth="1"/>
    <col min="492" max="492" width="6.5703125" bestFit="1" customWidth="1"/>
    <col min="493" max="493" width="7.5703125" bestFit="1" customWidth="1"/>
    <col min="494" max="494" width="6" bestFit="1" customWidth="1"/>
    <col min="495" max="496" width="6.5703125" bestFit="1" customWidth="1"/>
    <col min="497" max="498" width="7.5703125" bestFit="1" customWidth="1"/>
    <col min="499" max="500" width="5" bestFit="1" customWidth="1"/>
    <col min="501" max="504" width="7.5703125" bestFit="1" customWidth="1"/>
    <col min="505" max="505" width="6" bestFit="1" customWidth="1"/>
    <col min="506" max="509" width="7.5703125" bestFit="1" customWidth="1"/>
    <col min="510" max="510" width="6" bestFit="1" customWidth="1"/>
    <col min="511" max="511" width="7.5703125" bestFit="1" customWidth="1"/>
    <col min="512" max="512" width="6" bestFit="1" customWidth="1"/>
    <col min="513" max="514" width="7.5703125" bestFit="1" customWidth="1"/>
    <col min="515" max="515" width="6.5703125" bestFit="1" customWidth="1"/>
    <col min="516" max="517" width="7.5703125" bestFit="1" customWidth="1"/>
    <col min="518" max="518" width="6" bestFit="1" customWidth="1"/>
    <col min="519" max="520" width="6.5703125" bestFit="1" customWidth="1"/>
    <col min="521" max="521" width="7.5703125" bestFit="1" customWidth="1"/>
    <col min="522" max="522" width="6.5703125" bestFit="1" customWidth="1"/>
    <col min="523" max="524" width="7.5703125" bestFit="1" customWidth="1"/>
    <col min="525" max="525" width="6" bestFit="1" customWidth="1"/>
    <col min="526" max="526" width="5" bestFit="1" customWidth="1"/>
    <col min="527" max="528" width="6" bestFit="1" customWidth="1"/>
    <col min="529" max="529" width="7.5703125" bestFit="1" customWidth="1"/>
    <col min="530" max="531" width="6" bestFit="1" customWidth="1"/>
    <col min="532" max="533" width="7.5703125" bestFit="1" customWidth="1"/>
    <col min="534" max="535" width="6.5703125" bestFit="1" customWidth="1"/>
    <col min="536" max="539" width="7.5703125" bestFit="1" customWidth="1"/>
    <col min="540" max="540" width="6" bestFit="1" customWidth="1"/>
    <col min="541" max="541" width="5" bestFit="1" customWidth="1"/>
    <col min="542" max="544" width="7.5703125" bestFit="1" customWidth="1"/>
    <col min="545" max="545" width="8.5703125" bestFit="1" customWidth="1"/>
    <col min="546" max="547" width="7.5703125" bestFit="1" customWidth="1"/>
    <col min="548" max="548" width="6" bestFit="1" customWidth="1"/>
    <col min="549" max="549" width="6.5703125" bestFit="1" customWidth="1"/>
    <col min="550" max="550" width="7.5703125" bestFit="1" customWidth="1"/>
    <col min="551" max="551" width="6" bestFit="1" customWidth="1"/>
    <col min="552" max="552" width="7.5703125" bestFit="1" customWidth="1"/>
    <col min="553" max="553" width="5" bestFit="1" customWidth="1"/>
    <col min="554" max="555" width="6.5703125" bestFit="1" customWidth="1"/>
    <col min="556" max="558" width="7.5703125" bestFit="1" customWidth="1"/>
    <col min="559" max="559" width="6.5703125" bestFit="1" customWidth="1"/>
    <col min="560" max="561" width="7.5703125" bestFit="1" customWidth="1"/>
    <col min="562" max="562" width="5" bestFit="1" customWidth="1"/>
    <col min="563" max="563" width="6" bestFit="1" customWidth="1"/>
    <col min="564" max="564" width="7.5703125" bestFit="1" customWidth="1"/>
    <col min="565" max="565" width="6" bestFit="1" customWidth="1"/>
    <col min="566" max="566" width="6.5703125" bestFit="1" customWidth="1"/>
    <col min="567" max="574" width="7.5703125" bestFit="1" customWidth="1"/>
    <col min="575" max="575" width="5" bestFit="1" customWidth="1"/>
    <col min="576" max="576" width="7.5703125" bestFit="1" customWidth="1"/>
    <col min="577" max="577" width="6" bestFit="1" customWidth="1"/>
    <col min="578" max="578" width="7.5703125" bestFit="1" customWidth="1"/>
    <col min="579" max="580" width="6" bestFit="1" customWidth="1"/>
    <col min="581" max="582" width="7.5703125" bestFit="1" customWidth="1"/>
    <col min="583" max="583" width="6" bestFit="1" customWidth="1"/>
    <col min="584" max="584" width="6.5703125" bestFit="1" customWidth="1"/>
    <col min="585" max="586" width="7.5703125" bestFit="1" customWidth="1"/>
    <col min="587" max="587" width="6" bestFit="1" customWidth="1"/>
    <col min="588" max="588" width="7.5703125" bestFit="1" customWidth="1"/>
    <col min="589" max="589" width="6" bestFit="1" customWidth="1"/>
    <col min="590" max="593" width="7.5703125" bestFit="1" customWidth="1"/>
    <col min="594" max="594" width="6.5703125" bestFit="1" customWidth="1"/>
    <col min="595" max="595" width="6" bestFit="1" customWidth="1"/>
    <col min="596" max="597" width="6.5703125" bestFit="1" customWidth="1"/>
    <col min="598" max="598" width="7.5703125" bestFit="1" customWidth="1"/>
    <col min="599" max="600" width="6" bestFit="1" customWidth="1"/>
    <col min="601" max="601" width="5" bestFit="1" customWidth="1"/>
    <col min="602" max="603" width="7.5703125" bestFit="1" customWidth="1"/>
    <col min="604" max="605" width="6" bestFit="1" customWidth="1"/>
    <col min="606" max="609" width="7.5703125" bestFit="1" customWidth="1"/>
    <col min="610" max="611" width="6.5703125" bestFit="1" customWidth="1"/>
    <col min="612" max="612" width="7.5703125" bestFit="1" customWidth="1"/>
    <col min="613" max="614" width="5" bestFit="1" customWidth="1"/>
    <col min="615" max="615" width="6" bestFit="1" customWidth="1"/>
    <col min="616" max="618" width="6.5703125" bestFit="1" customWidth="1"/>
    <col min="619" max="620" width="5" bestFit="1" customWidth="1"/>
    <col min="621" max="621" width="7.5703125" bestFit="1" customWidth="1"/>
    <col min="622" max="622" width="6.5703125" bestFit="1" customWidth="1"/>
    <col min="623" max="626" width="7.5703125" bestFit="1" customWidth="1"/>
    <col min="627" max="628" width="6" bestFit="1" customWidth="1"/>
    <col min="629" max="635" width="7.5703125" bestFit="1" customWidth="1"/>
    <col min="636" max="636" width="6.5703125" bestFit="1" customWidth="1"/>
    <col min="637" max="637" width="7.5703125" bestFit="1" customWidth="1"/>
    <col min="638" max="639" width="6" bestFit="1" customWidth="1"/>
    <col min="640" max="640" width="7.5703125" bestFit="1" customWidth="1"/>
    <col min="641" max="641" width="6" bestFit="1" customWidth="1"/>
    <col min="642" max="642" width="7.5703125" bestFit="1" customWidth="1"/>
    <col min="643" max="643" width="5" bestFit="1" customWidth="1"/>
    <col min="644" max="644" width="7.5703125" bestFit="1" customWidth="1"/>
    <col min="645" max="646" width="6" bestFit="1" customWidth="1"/>
    <col min="647" max="648" width="6.5703125" bestFit="1" customWidth="1"/>
    <col min="649" max="650" width="6" bestFit="1" customWidth="1"/>
    <col min="651" max="652" width="7.5703125" bestFit="1" customWidth="1"/>
    <col min="653" max="653" width="6" bestFit="1" customWidth="1"/>
    <col min="654" max="657" width="7.5703125" bestFit="1" customWidth="1"/>
    <col min="658" max="658" width="8.5703125" bestFit="1" customWidth="1"/>
    <col min="659" max="660" width="7.5703125" bestFit="1" customWidth="1"/>
    <col min="661" max="662" width="6" bestFit="1" customWidth="1"/>
    <col min="663" max="664" width="6.5703125" bestFit="1" customWidth="1"/>
    <col min="665" max="665" width="6" bestFit="1" customWidth="1"/>
    <col min="666" max="666" width="6.5703125" bestFit="1" customWidth="1"/>
    <col min="667" max="667" width="7.5703125" bestFit="1" customWidth="1"/>
    <col min="668" max="669" width="5" bestFit="1" customWidth="1"/>
    <col min="670" max="670" width="7.5703125" bestFit="1" customWidth="1"/>
    <col min="671" max="671" width="6.5703125" bestFit="1" customWidth="1"/>
    <col min="672" max="672" width="7.5703125" bestFit="1" customWidth="1"/>
    <col min="673" max="673" width="5" bestFit="1" customWidth="1"/>
    <col min="674" max="674" width="7.5703125" bestFit="1" customWidth="1"/>
    <col min="675" max="675" width="6" bestFit="1" customWidth="1"/>
    <col min="676" max="676" width="5" bestFit="1" customWidth="1"/>
    <col min="677" max="677" width="6.5703125" bestFit="1" customWidth="1"/>
    <col min="678" max="678" width="5" bestFit="1" customWidth="1"/>
    <col min="679" max="679" width="6.5703125" bestFit="1" customWidth="1"/>
    <col min="680" max="681" width="7.5703125" bestFit="1" customWidth="1"/>
    <col min="682" max="682" width="6.5703125" bestFit="1" customWidth="1"/>
    <col min="683" max="683" width="5" bestFit="1" customWidth="1"/>
    <col min="684" max="684" width="11.28515625" bestFit="1" customWidth="1"/>
  </cols>
  <sheetData>
    <row r="3" spans="1:75" x14ac:dyDescent="0.25">
      <c r="A3" s="2" t="s">
        <v>0</v>
      </c>
      <c r="B3" t="s">
        <v>70</v>
      </c>
      <c r="C3" t="s">
        <v>68</v>
      </c>
      <c r="F3" s="2" t="s">
        <v>0</v>
      </c>
      <c r="G3" t="s">
        <v>71</v>
      </c>
      <c r="H3" t="s">
        <v>731</v>
      </c>
      <c r="J3" s="2" t="s">
        <v>0</v>
      </c>
      <c r="K3" t="s">
        <v>727</v>
      </c>
      <c r="L3" t="s">
        <v>755</v>
      </c>
      <c r="S3" s="2" t="s">
        <v>720</v>
      </c>
      <c r="T3" t="s" vm="20">
        <v>723</v>
      </c>
    </row>
    <row r="4" spans="1:75" x14ac:dyDescent="0.25">
      <c r="A4" s="3" t="s">
        <v>60</v>
      </c>
      <c r="B4" s="1">
        <v>682368.74</v>
      </c>
      <c r="C4" s="1">
        <v>682368.74</v>
      </c>
      <c r="D4" s="1"/>
      <c r="F4" s="3" t="s">
        <v>1</v>
      </c>
      <c r="G4" s="5">
        <v>121.8167</v>
      </c>
      <c r="H4" s="4">
        <v>3650</v>
      </c>
      <c r="J4" s="3" t="s">
        <v>253</v>
      </c>
      <c r="K4" s="1">
        <v>137705.39000000001</v>
      </c>
      <c r="L4" s="6">
        <v>1.278106501472543E-2</v>
      </c>
    </row>
    <row r="5" spans="1:75" x14ac:dyDescent="0.25">
      <c r="A5" s="3" t="s">
        <v>59</v>
      </c>
      <c r="B5" s="1">
        <v>1116400.44</v>
      </c>
      <c r="C5" s="1">
        <v>1798769.18</v>
      </c>
      <c r="D5" s="1"/>
      <c r="F5" s="3" t="s">
        <v>2</v>
      </c>
      <c r="G5" s="5">
        <v>164.37569999999999</v>
      </c>
      <c r="H5" s="4">
        <v>758</v>
      </c>
      <c r="J5" s="3" t="s">
        <v>299</v>
      </c>
      <c r="K5" s="1">
        <v>111679.07</v>
      </c>
      <c r="L5" s="6">
        <v>2.3146508621936974E-2</v>
      </c>
      <c r="S5" t="s">
        <v>720</v>
      </c>
      <c r="T5" t="s" vm="20">
        <v>723</v>
      </c>
      <c r="BP5" s="2" t="s">
        <v>70</v>
      </c>
      <c r="BQ5" s="2" t="s">
        <v>745</v>
      </c>
    </row>
    <row r="6" spans="1:75" x14ac:dyDescent="0.25">
      <c r="A6" s="3" t="s">
        <v>63</v>
      </c>
      <c r="B6" s="1">
        <v>795795.41</v>
      </c>
      <c r="C6" s="1">
        <v>2594564.59</v>
      </c>
      <c r="D6" s="1"/>
      <c r="F6" s="3" t="s">
        <v>3</v>
      </c>
      <c r="G6" s="5">
        <v>165.95419999999999</v>
      </c>
      <c r="H6" s="4">
        <v>381</v>
      </c>
      <c r="J6" s="3" t="s">
        <v>580</v>
      </c>
      <c r="K6" s="1">
        <v>106299.18</v>
      </c>
      <c r="L6" s="6">
        <v>3.3012620112503908E-2</v>
      </c>
      <c r="N6" t="s">
        <v>721</v>
      </c>
      <c r="O6" t="s">
        <v>722</v>
      </c>
      <c r="P6" t="s">
        <v>726</v>
      </c>
      <c r="Q6" t="str" vm="1">
        <f>CUBEMEMBER("ThisWorkbookDataModel","[Measures].[Sum of Sales_Amount 2]")</f>
        <v>Sum of Sales_Amount 2</v>
      </c>
      <c r="S6" t="s">
        <v>742</v>
      </c>
      <c r="T6" s="15" t="s">
        <v>747</v>
      </c>
      <c r="U6" t="s">
        <v>59</v>
      </c>
      <c r="V6" t="s">
        <v>63</v>
      </c>
      <c r="W6" t="s">
        <v>56</v>
      </c>
      <c r="X6" t="s">
        <v>64</v>
      </c>
      <c r="Y6" t="s">
        <v>62</v>
      </c>
      <c r="Z6" t="s">
        <v>61</v>
      </c>
      <c r="AA6" t="s">
        <v>57</v>
      </c>
      <c r="AB6" t="s">
        <v>67</v>
      </c>
      <c r="AC6" t="s">
        <v>66</v>
      </c>
      <c r="AD6" t="s">
        <v>65</v>
      </c>
      <c r="AE6" t="s">
        <v>58</v>
      </c>
      <c r="AF6" s="9" t="s">
        <v>744</v>
      </c>
      <c r="AH6" t="str" vm="280">
        <f>CUBEMEMBER("ThisWorkbookDataModel","[Measures].[Total_revenue]")</f>
        <v>Total_revenue</v>
      </c>
      <c r="AI6" t="s">
        <v>745</v>
      </c>
      <c r="BP6" s="2" t="s">
        <v>0</v>
      </c>
      <c r="BQ6" t="s">
        <v>748</v>
      </c>
      <c r="BR6" t="s">
        <v>751</v>
      </c>
      <c r="BS6" t="s">
        <v>752</v>
      </c>
      <c r="BT6" t="s">
        <v>749</v>
      </c>
      <c r="BU6" t="s">
        <v>750</v>
      </c>
      <c r="BV6" t="s">
        <v>753</v>
      </c>
      <c r="BW6" t="s">
        <v>55</v>
      </c>
    </row>
    <row r="7" spans="1:75" x14ac:dyDescent="0.25">
      <c r="A7" s="3" t="s">
        <v>56</v>
      </c>
      <c r="B7" s="1">
        <v>944677.98</v>
      </c>
      <c r="C7" s="1">
        <v>3539242.57</v>
      </c>
      <c r="D7" s="1"/>
      <c r="F7" s="3" t="s">
        <v>4</v>
      </c>
      <c r="G7" s="5">
        <v>163.1832</v>
      </c>
      <c r="H7" s="4">
        <v>623</v>
      </c>
      <c r="J7" s="3" t="s">
        <v>359</v>
      </c>
      <c r="K7" s="1">
        <v>102241.03</v>
      </c>
      <c r="L7" s="6">
        <v>4.2502076201350492E-2</v>
      </c>
      <c r="N7" t="str" vm="8">
        <f t="shared" ref="N7:N21" si="0">CUBEMEMBER("ThisWorkbookDataModel","[Sales_By_Employee].[Region].&amp;[MIDWEST]")</f>
        <v>MIDWEST</v>
      </c>
      <c r="O7" t="str" vm="9">
        <f>CUBEMEMBER("ThisWorkbookDataModel",{"[Sales_By_Employee].[Region].&amp;[MIDWEST]","[Sales_By_Employee].[Market].&amp;[DENVER]"})</f>
        <v>DENVER</v>
      </c>
      <c r="P7" t="str" vm="79">
        <f>CUBEMEMBER("ThisWorkbookDataModel",{"[Sales_By_Employee].[Region].&amp;[MIDWEST]","[Sales_By_Employee].[Market].&amp;[DENVER]","[Employee_Master].[Home_Branch].&amp;[201605]"})</f>
        <v>201605</v>
      </c>
      <c r="Q7" vm="111">
        <f>CUBEVALUE("ThisWorkbookDataModel",'Employee and Branch'!$B$1,'Employee and Branch'!$B$2,'Employee and Branch'!$B$3,$P7,Q$6)</f>
        <v>69818.820000000007</v>
      </c>
      <c r="T7" t="str" vm="139">
        <f>CUBEMEMBER("ThisWorkbookDataModel","[Sales_By_Employee].[Date].[Month].&amp;[January]")</f>
        <v>January</v>
      </c>
      <c r="U7" t="str" vm="155">
        <f>CUBEMEMBER("ThisWorkbookDataModel","[Sales_By_Employee].[Date].[Month].&amp;[February]")</f>
        <v>February</v>
      </c>
      <c r="V7" t="str" vm="149">
        <f>CUBEMEMBER("ThisWorkbookDataModel","[Sales_By_Employee].[Date].[Month].&amp;[March]")</f>
        <v>March</v>
      </c>
      <c r="W7" t="str" vm="144">
        <f>CUBEMEMBER("ThisWorkbookDataModel","[Sales_By_Employee].[Date].[Month].&amp;[April]")</f>
        <v>April</v>
      </c>
      <c r="X7" t="str" vm="157">
        <f>CUBEMEMBER("ThisWorkbookDataModel","[Sales_By_Employee].[Date].[Month].&amp;[May]")</f>
        <v>May</v>
      </c>
      <c r="Y7" t="str" vm="154">
        <f>CUBEMEMBER("ThisWorkbookDataModel","[Sales_By_Employee].[Date].[Month].&amp;[June]")</f>
        <v>June</v>
      </c>
      <c r="Z7" t="str" vm="148">
        <f>CUBEMEMBER("ThisWorkbookDataModel","[Sales_By_Employee].[Date].[Month].&amp;[July]")</f>
        <v>July</v>
      </c>
      <c r="AA7" t="str" vm="143">
        <f>CUBEMEMBER("ThisWorkbookDataModel","[Sales_By_Employee].[Date].[Month].&amp;[August]")</f>
        <v>August</v>
      </c>
      <c r="AB7" t="str" vm="138">
        <f>CUBEMEMBER("ThisWorkbookDataModel","[Sales_By_Employee].[Date].[Month].&amp;[September]")</f>
        <v>September</v>
      </c>
      <c r="AC7" t="str" vm="153">
        <f>CUBEMEMBER("ThisWorkbookDataModel","[Sales_By_Employee].[Date].[Month].&amp;[October]")</f>
        <v>October</v>
      </c>
      <c r="AD7" t="str" vm="147">
        <f>CUBEMEMBER("ThisWorkbookDataModel","[Sales_By_Employee].[Date].[Month].&amp;[November]")</f>
        <v>November</v>
      </c>
      <c r="AE7" t="str" vm="142">
        <f>CUBEMEMBER("ThisWorkbookDataModel","[Sales_By_Employee].[Date].[Month].&amp;[December]")</f>
        <v>December</v>
      </c>
      <c r="AF7" s="9"/>
      <c r="AI7" t="str" vm="285">
        <f>CUBEMEMBER("ThisWorkbookDataModel","[TransactionMaster].[Day].&amp;[1]")</f>
        <v>1</v>
      </c>
      <c r="AJ7" t="str" vm="286">
        <f>CUBEMEMBER("ThisWorkbookDataModel","[TransactionMaster].[Day].&amp;[2]")</f>
        <v>2</v>
      </c>
      <c r="AK7" t="str" vm="287">
        <f>CUBEMEMBER("ThisWorkbookDataModel","[TransactionMaster].[Day].&amp;[3]")</f>
        <v>3</v>
      </c>
      <c r="AL7" t="str" vm="288">
        <f>CUBEMEMBER("ThisWorkbookDataModel","[TransactionMaster].[Day].&amp;[4]")</f>
        <v>4</v>
      </c>
      <c r="AM7" t="str" vm="289">
        <f>CUBEMEMBER("ThisWorkbookDataModel","[TransactionMaster].[Day].&amp;[5]")</f>
        <v>5</v>
      </c>
      <c r="AN7" t="str" vm="290">
        <f>CUBEMEMBER("ThisWorkbookDataModel","[TransactionMaster].[Day].&amp;[6]")</f>
        <v>6</v>
      </c>
      <c r="AO7" t="str" vm="291">
        <f>CUBEMEMBER("ThisWorkbookDataModel","[TransactionMaster].[Day].&amp;[7]")</f>
        <v>7</v>
      </c>
      <c r="AP7" t="str" vm="292">
        <f>CUBEMEMBER("ThisWorkbookDataModel","[TransactionMaster].[Day].&amp;[8]")</f>
        <v>8</v>
      </c>
      <c r="AQ7" t="str" vm="293">
        <f>CUBEMEMBER("ThisWorkbookDataModel","[TransactionMaster].[Day].&amp;[9]")</f>
        <v>9</v>
      </c>
      <c r="AR7" t="str" vm="294">
        <f>CUBEMEMBER("ThisWorkbookDataModel","[TransactionMaster].[Day].&amp;[10]")</f>
        <v>10</v>
      </c>
      <c r="AS7" t="str" vm="295">
        <f>CUBEMEMBER("ThisWorkbookDataModel","[TransactionMaster].[Day].&amp;[11]")</f>
        <v>11</v>
      </c>
      <c r="AT7" t="str" vm="296">
        <f>CUBEMEMBER("ThisWorkbookDataModel","[TransactionMaster].[Day].&amp;[12]")</f>
        <v>12</v>
      </c>
      <c r="AU7" t="str" vm="297">
        <f>CUBEMEMBER("ThisWorkbookDataModel","[TransactionMaster].[Day].&amp;[13]")</f>
        <v>13</v>
      </c>
      <c r="AV7" t="str" vm="298">
        <f>CUBEMEMBER("ThisWorkbookDataModel","[TransactionMaster].[Day].&amp;[14]")</f>
        <v>14</v>
      </c>
      <c r="AW7" t="str" vm="299">
        <f>CUBEMEMBER("ThisWorkbookDataModel","[TransactionMaster].[Day].&amp;[15]")</f>
        <v>15</v>
      </c>
      <c r="AX7" t="str" vm="300">
        <f>CUBEMEMBER("ThisWorkbookDataModel","[TransactionMaster].[Day].&amp;[16]")</f>
        <v>16</v>
      </c>
      <c r="AY7" t="str" vm="301">
        <f>CUBEMEMBER("ThisWorkbookDataModel","[TransactionMaster].[Day].&amp;[17]")</f>
        <v>17</v>
      </c>
      <c r="AZ7" t="str" vm="302">
        <f>CUBEMEMBER("ThisWorkbookDataModel","[TransactionMaster].[Day].&amp;[18]")</f>
        <v>18</v>
      </c>
      <c r="BA7" t="str" vm="303">
        <f>CUBEMEMBER("ThisWorkbookDataModel","[TransactionMaster].[Day].&amp;[19]")</f>
        <v>19</v>
      </c>
      <c r="BB7" t="str" vm="304">
        <f>CUBEMEMBER("ThisWorkbookDataModel","[TransactionMaster].[Day].&amp;[20]")</f>
        <v>20</v>
      </c>
      <c r="BC7" t="str" vm="305">
        <f>CUBEMEMBER("ThisWorkbookDataModel","[TransactionMaster].[Day].&amp;[21]")</f>
        <v>21</v>
      </c>
      <c r="BD7" t="str" vm="306">
        <f>CUBEMEMBER("ThisWorkbookDataModel","[TransactionMaster].[Day].&amp;[22]")</f>
        <v>22</v>
      </c>
      <c r="BE7" t="str" vm="307">
        <f>CUBEMEMBER("ThisWorkbookDataModel","[TransactionMaster].[Day].&amp;[23]")</f>
        <v>23</v>
      </c>
      <c r="BF7" t="str" vm="308">
        <f>CUBEMEMBER("ThisWorkbookDataModel","[TransactionMaster].[Day].&amp;[24]")</f>
        <v>24</v>
      </c>
      <c r="BG7" t="str" vm="309">
        <f>CUBEMEMBER("ThisWorkbookDataModel","[TransactionMaster].[Day].&amp;[25]")</f>
        <v>25</v>
      </c>
      <c r="BH7" t="str" vm="310">
        <f>CUBEMEMBER("ThisWorkbookDataModel","[TransactionMaster].[Day].&amp;[26]")</f>
        <v>26</v>
      </c>
      <c r="BI7" t="str" vm="311">
        <f>CUBEMEMBER("ThisWorkbookDataModel","[TransactionMaster].[Day].&amp;[27]")</f>
        <v>27</v>
      </c>
      <c r="BJ7" t="str" vm="312">
        <f>CUBEMEMBER("ThisWorkbookDataModel","[TransactionMaster].[Day].&amp;[28]")</f>
        <v>28</v>
      </c>
      <c r="BK7" t="str" vm="313">
        <f>CUBEMEMBER("ThisWorkbookDataModel","[TransactionMaster].[Day].&amp;[29]")</f>
        <v>29</v>
      </c>
      <c r="BL7" t="str" vm="314">
        <f>CUBEMEMBER("ThisWorkbookDataModel","[TransactionMaster].[Day].&amp;[30]")</f>
        <v>30</v>
      </c>
      <c r="BM7" t="str" vm="315">
        <f>CUBEMEMBER("ThisWorkbookDataModel","[TransactionMaster].[Day].&amp;[31]")</f>
        <v>31</v>
      </c>
      <c r="BP7" s="3" t="s">
        <v>60</v>
      </c>
      <c r="BQ7" s="1">
        <v>81139.91</v>
      </c>
      <c r="BR7" s="1">
        <v>121571.94</v>
      </c>
      <c r="BS7" s="1">
        <v>147979.01999999999</v>
      </c>
      <c r="BT7" s="1">
        <v>75893.62</v>
      </c>
      <c r="BU7" s="1">
        <v>92127.65</v>
      </c>
      <c r="BV7" s="1">
        <v>164214.13</v>
      </c>
      <c r="BW7" s="1">
        <v>682926.27</v>
      </c>
    </row>
    <row r="8" spans="1:75" x14ac:dyDescent="0.25">
      <c r="A8" s="3" t="s">
        <v>64</v>
      </c>
      <c r="B8" s="1">
        <v>934198.2</v>
      </c>
      <c r="C8" s="1">
        <v>4473440.7699999996</v>
      </c>
      <c r="D8" s="1"/>
      <c r="F8" s="3" t="s">
        <v>5</v>
      </c>
      <c r="G8" s="5">
        <v>172.37129999999999</v>
      </c>
      <c r="H8" s="4">
        <v>622</v>
      </c>
      <c r="J8" s="3" t="s">
        <v>705</v>
      </c>
      <c r="K8" s="1">
        <v>83526.22</v>
      </c>
      <c r="L8" s="6">
        <v>5.0254525457361886E-2</v>
      </c>
      <c r="N8" t="str" vm="8">
        <f t="shared" si="0"/>
        <v>MIDWEST</v>
      </c>
      <c r="O8" t="str" vm="9">
        <f>CUBEMEMBER("ThisWorkbookDataModel",{"[Sales_By_Employee].[Region].&amp;[MIDWEST]","[Sales_By_Employee].[Market].&amp;[DENVER]"})</f>
        <v>DENVER</v>
      </c>
      <c r="P8" t="str" vm="36">
        <f>CUBEMEMBER("ThisWorkbookDataModel",{"[Sales_By_Employee].[Region].&amp;[MIDWEST]","[Sales_By_Employee].[Market].&amp;[DENVER]","[Employee_Master].[Home_Branch].&amp;[202605]"})</f>
        <v>202605</v>
      </c>
      <c r="Q8" vm="131">
        <f>CUBEVALUE("ThisWorkbookDataModel",'Employee and Branch'!$B$1,'Employee and Branch'!$B$2,'Employee and Branch'!$B$3,$P8,Q$6)</f>
        <v>343451.7</v>
      </c>
      <c r="S8" t="str" vm="1">
        <f>CUBEMEMBER("ThisWorkbookDataModel","[Measures].[Sum of Sales_Amount 2]")</f>
        <v>Sum of Sales_Amount 2</v>
      </c>
      <c r="T8" s="7" vm="163">
        <f>CUBEVALUE("ThisWorkbookDataModel",$T$3,$S8,T$7,Slicer_Job_Title)</f>
        <v>682368.74</v>
      </c>
      <c r="U8" s="8">
        <f>CUBEVALUE("ThisWorkbookDataModel",$T$3,$S8,U$7,Slicer_Job_Title)/CUBEVALUE("ThisWorkbookDataModel",$T$3,$S8,T$7,Slicer_Job_Title)-1</f>
        <v>0.63606621252902062</v>
      </c>
      <c r="V8" s="8">
        <f>CUBEVALUE("ThisWorkbookDataModel",$T$3,$S8,V$7,Slicer_Job_Title)/CUBEVALUE("ThisWorkbookDataModel",$T$3,$S8,U$7,Slicer_Job_Title)-1</f>
        <v>-0.28717744862228822</v>
      </c>
      <c r="W8" s="8">
        <f>CUBEVALUE("ThisWorkbookDataModel",$T$3,$S8,W$7,Slicer_Job_Title)/CUBEVALUE("ThisWorkbookDataModel",$T$3,$S8,V$7,Slicer_Job_Title)-1</f>
        <v>0.18708648998113708</v>
      </c>
      <c r="X8" s="8">
        <f>CUBEVALUE("ThisWorkbookDataModel",$T$3,$S8,X$7,Slicer_Job_Title)/CUBEVALUE("ThisWorkbookDataModel",$T$3,$S8,W$7,Slicer_Job_Title)-1</f>
        <v>-1.1093494526039471E-2</v>
      </c>
      <c r="Y8" s="8">
        <f>CUBEVALUE("ThisWorkbookDataModel",$T$3,$S8,Y$7,Slicer_Job_Title)/CUBEVALUE("ThisWorkbookDataModel",$T$3,$S8,X$7,Slicer_Job_Title)-1</f>
        <v>-1.5110326695127352E-2</v>
      </c>
      <c r="Z8" s="8">
        <f>CUBEVALUE("ThisWorkbookDataModel",$T$3,$S8,Z$7,Slicer_Job_Title)/CUBEVALUE("ThisWorkbookDataModel",$T$3,$S8,Y$7,Slicer_Job_Title)-1</f>
        <v>2.4531602699480626E-2</v>
      </c>
      <c r="AA8" s="8">
        <f>CUBEVALUE("ThisWorkbookDataModel",$T$3,$S8,AA$7,Slicer_Job_Title)/CUBEVALUE("ThisWorkbookDataModel",$T$3,$S8,Z$7,Slicer_Job_Title)-1</f>
        <v>2.7297131792628937E-2</v>
      </c>
      <c r="AB8" s="8">
        <f>CUBEVALUE("ThisWorkbookDataModel",$T$3,$S8,AB$7,Slicer_Job_Title)/CUBEVALUE("ThisWorkbookDataModel",$T$3,$S8,AA$7,Slicer_Job_Title)-1</f>
        <v>-0.11763411489509057</v>
      </c>
      <c r="AC8" s="8">
        <f>CUBEVALUE("ThisWorkbookDataModel",$T$3,$S8,AC$7,Slicer_Job_Title)/CUBEVALUE("ThisWorkbookDataModel",$T$3,$S8,AB$7,Slicer_Job_Title)-1</f>
        <v>0.13204283025216568</v>
      </c>
      <c r="AD8" s="8">
        <f>CUBEVALUE("ThisWorkbookDataModel",$T$3,$S8,AD$7,Slicer_Job_Title)/CUBEVALUE("ThisWorkbookDataModel",$T$3,$S8,AC$7,Slicer_Job_Title)-1</f>
        <v>1.8313547276492148E-2</v>
      </c>
      <c r="AE8" s="8">
        <f>CUBEVALUE("ThisWorkbookDataModel",$T$3,$S8,AE$7,Slicer_Job_Title)/CUBEVALUE("ThisWorkbookDataModel",$T$3,$S8,AD$7,Slicer_Job_Title)-1</f>
        <v>-0.32858441232622837</v>
      </c>
      <c r="AF8" s="13"/>
      <c r="AH8" s="3" t="str" vm="284">
        <f>CUBEMEMBER("ThisWorkbookDataModel","[ProductMaster].[Product_Description].&amp;[Cleaning &amp; Housekeeping Services]")</f>
        <v>Cleaning &amp; Housekeeping Services</v>
      </c>
      <c r="AI8" vm="411">
        <f>CUBEVALUE("ThisWorkbookDataModel",Product!$Q$1,Product!$Q$2,$AH$6,$AH8,AI$7)</f>
        <v>34769.21</v>
      </c>
      <c r="AJ8" vm="364">
        <f>CUBEVALUE("ThisWorkbookDataModel",Product!$Q$1,Product!$Q$2,$AH$6,$AH8,AJ$7)</f>
        <v>41408.199999999997</v>
      </c>
      <c r="AK8" vm="503">
        <f>CUBEVALUE("ThisWorkbookDataModel",Product!$Q$1,Product!$Q$2,$AH$6,$AH8,AK$7)</f>
        <v>35406.14</v>
      </c>
      <c r="AL8" vm="480">
        <f>CUBEVALUE("ThisWorkbookDataModel",Product!$Q$1,Product!$Q$2,$AH$6,$AH8,AL$7)</f>
        <v>36775.19</v>
      </c>
      <c r="AM8" vm="410">
        <f>CUBEVALUE("ThisWorkbookDataModel",Product!$Q$1,Product!$Q$2,$AH$6,$AH8,AM$7)</f>
        <v>35216.76</v>
      </c>
      <c r="AN8" vm="363">
        <f>CUBEVALUE("ThisWorkbookDataModel",Product!$Q$1,Product!$Q$2,$AH$6,$AH8,AN$7)</f>
        <v>34544.769999999997</v>
      </c>
      <c r="AO8" vm="434">
        <f>CUBEVALUE("ThisWorkbookDataModel",Product!$Q$1,Product!$Q$2,$AH$6,$AH8,AO$7)</f>
        <v>33645.370000000003</v>
      </c>
      <c r="AP8" vm="479">
        <f>CUBEVALUE("ThisWorkbookDataModel",Product!$Q$1,Product!$Q$2,$AH$6,$AH8,AP$7)</f>
        <v>38053.94</v>
      </c>
      <c r="AQ8" vm="409">
        <f>CUBEVALUE("ThisWorkbookDataModel",Product!$Q$1,Product!$Q$2,$AH$6,$AH8,AQ$7)</f>
        <v>45863.11</v>
      </c>
      <c r="AR8" vm="362">
        <f>CUBEVALUE("ThisWorkbookDataModel",Product!$Q$1,Product!$Q$2,$AH$6,$AH8,AR$7)</f>
        <v>45412.69</v>
      </c>
      <c r="AS8" vm="502">
        <f>CUBEVALUE("ThisWorkbookDataModel",Product!$Q$1,Product!$Q$2,$AH$6,$AH8,AS$7)</f>
        <v>25249.3</v>
      </c>
      <c r="AT8" vm="478">
        <f>CUBEVALUE("ThisWorkbookDataModel",Product!$Q$1,Product!$Q$2,$AH$6,$AH8,AT$7)</f>
        <v>39819.47</v>
      </c>
      <c r="AU8" vm="408">
        <f>CUBEVALUE("ThisWorkbookDataModel",Product!$Q$1,Product!$Q$2,$AH$6,$AH8,AU$7)</f>
        <v>41752.03</v>
      </c>
      <c r="AV8" vm="361">
        <f>CUBEVALUE("ThisWorkbookDataModel",Product!$Q$1,Product!$Q$2,$AH$6,$AH8,AV$7)</f>
        <v>39120.400000000001</v>
      </c>
      <c r="AW8" vm="433">
        <f>CUBEVALUE("ThisWorkbookDataModel",Product!$Q$1,Product!$Q$2,$AH$6,$AH8,AW$7)</f>
        <v>37190.25</v>
      </c>
      <c r="AX8" vm="477">
        <f>CUBEVALUE("ThisWorkbookDataModel",Product!$Q$1,Product!$Q$2,$AH$6,$AH8,AX$7)</f>
        <v>37533.57</v>
      </c>
      <c r="AY8" vm="407">
        <f>CUBEVALUE("ThisWorkbookDataModel",Product!$Q$1,Product!$Q$2,$AH$6,$AH8,AY$7)</f>
        <v>37625.040000000001</v>
      </c>
      <c r="AZ8" vm="360">
        <f>CUBEVALUE("ThisWorkbookDataModel",Product!$Q$1,Product!$Q$2,$AH$6,$AH8,AZ$7)</f>
        <v>32604.92</v>
      </c>
      <c r="BA8" vm="432">
        <f>CUBEVALUE("ThisWorkbookDataModel",Product!$Q$1,Product!$Q$2,$AH$6,$AH8,BA$7)</f>
        <v>32762.400000000001</v>
      </c>
      <c r="BB8" vm="476">
        <f>CUBEVALUE("ThisWorkbookDataModel",Product!$Q$1,Product!$Q$2,$AH$6,$AH8,BB$7)</f>
        <v>45131.91</v>
      </c>
      <c r="BC8" vm="406">
        <f>CUBEVALUE("ThisWorkbookDataModel",Product!$Q$1,Product!$Q$2,$AH$6,$AH8,BC$7)</f>
        <v>37442.449999999997</v>
      </c>
      <c r="BD8" vm="359">
        <f>CUBEVALUE("ThisWorkbookDataModel",Product!$Q$1,Product!$Q$2,$AH$6,$AH8,BD$7)</f>
        <v>42002.78</v>
      </c>
      <c r="BE8" vm="501">
        <f>CUBEVALUE("ThisWorkbookDataModel",Product!$Q$1,Product!$Q$2,$AH$6,$AH8,BE$7)</f>
        <v>41264.879999999997</v>
      </c>
      <c r="BF8" vm="475">
        <f>CUBEVALUE("ThisWorkbookDataModel",Product!$Q$1,Product!$Q$2,$AH$6,$AH8,BF$7)</f>
        <v>33205.24</v>
      </c>
      <c r="BG8" vm="405">
        <f>CUBEVALUE("ThisWorkbookDataModel",Product!$Q$1,Product!$Q$2,$AH$6,$AH8,BG$7)</f>
        <v>28976.78</v>
      </c>
      <c r="BH8" vm="358">
        <f>CUBEVALUE("ThisWorkbookDataModel",Product!$Q$1,Product!$Q$2,$AH$6,$AH8,BH$7)</f>
        <v>34102.559999999998</v>
      </c>
      <c r="BI8" vm="431">
        <f>CUBEVALUE("ThisWorkbookDataModel",Product!$Q$1,Product!$Q$2,$AH$6,$AH8,BI$7)</f>
        <v>50604.639999999999</v>
      </c>
      <c r="BJ8" vm="474">
        <f>CUBEVALUE("ThisWorkbookDataModel",Product!$Q$1,Product!$Q$2,$AH$6,$AH8,BJ$7)</f>
        <v>35769.1</v>
      </c>
      <c r="BK8" vm="404">
        <f>CUBEVALUE("ThisWorkbookDataModel",Product!$Q$1,Product!$Q$2,$AH$6,$AH8,BK$7)</f>
        <v>36545.879999999997</v>
      </c>
      <c r="BL8" vm="357">
        <f>CUBEVALUE("ThisWorkbookDataModel",Product!$Q$1,Product!$Q$2,$AH$6,$AH8,BL$7)</f>
        <v>42856.12</v>
      </c>
      <c r="BM8" vm="500">
        <f>CUBEVALUE("ThisWorkbookDataModel",Product!$Q$1,Product!$Q$2,$AH$6,$AH8,BM$7)</f>
        <v>5938.11</v>
      </c>
      <c r="BP8" s="3" t="s">
        <v>59</v>
      </c>
      <c r="BQ8" s="1">
        <v>88693.11</v>
      </c>
      <c r="BR8" s="1">
        <v>305663.52</v>
      </c>
      <c r="BS8" s="1">
        <v>297727.27</v>
      </c>
      <c r="BT8" s="1">
        <v>136016.95000000001</v>
      </c>
      <c r="BU8" s="1">
        <v>99353.47</v>
      </c>
      <c r="BV8" s="1">
        <v>188946.12</v>
      </c>
      <c r="BW8" s="1">
        <v>1116400.44</v>
      </c>
    </row>
    <row r="9" spans="1:75" x14ac:dyDescent="0.25">
      <c r="A9" s="3" t="s">
        <v>62</v>
      </c>
      <c r="B9" s="1">
        <v>920082.16</v>
      </c>
      <c r="C9" s="1">
        <v>5393522.9299999997</v>
      </c>
      <c r="D9" s="1"/>
      <c r="F9" s="3" t="s">
        <v>6</v>
      </c>
      <c r="G9" s="5">
        <v>148.8674</v>
      </c>
      <c r="H9" s="4">
        <v>469</v>
      </c>
      <c r="J9" s="3" t="s">
        <v>344</v>
      </c>
      <c r="K9" s="1">
        <v>78823.820000000007</v>
      </c>
      <c r="L9" s="6">
        <v>5.7570523532157754E-2</v>
      </c>
      <c r="N9" t="str" vm="8">
        <f t="shared" si="0"/>
        <v>MIDWEST</v>
      </c>
      <c r="O9" t="str" vm="9">
        <f>CUBEMEMBER("ThisWorkbookDataModel",{"[Sales_By_Employee].[Region].&amp;[MIDWEST]","[Sales_By_Employee].[Market].&amp;[DENVER]"})</f>
        <v>DENVER</v>
      </c>
      <c r="P9" t="str" vm="38">
        <f>CUBEMEMBER("ThisWorkbookDataModel",{"[Sales_By_Employee].[Region].&amp;[MIDWEST]","[Sales_By_Employee].[Market].&amp;[DENVER]","[Employee_Master].[Home_Branch].&amp;[208605]"})</f>
        <v>208605</v>
      </c>
      <c r="Q9" vm="102">
        <f>CUBEVALUE("ThisWorkbookDataModel",'Employee and Branch'!$B$1,'Employee and Branch'!$B$2,'Employee and Branch'!$B$3,$P9,Q$6)</f>
        <v>63282.68</v>
      </c>
      <c r="S9" t="str" vm="152">
        <f>CUBEMEMBER("ThisWorkbookDataModel","[Measures].[Total Revenue]")</f>
        <v>Total Revenue</v>
      </c>
      <c r="T9" s="10" vm="237">
        <f>CUBEVALUE("ThisWorkbookDataModel",$T$3,$S9,T$7,Slicer_Job_Title)</f>
        <v>682368.74</v>
      </c>
      <c r="U9" s="8">
        <f>CUBEVALUE("ThisWorkbookDataModel",$T$3,$S9,U$7,Slicer_Job_Title)/CUBEVALUE("ThisWorkbookDataModel",$T$3,$S9,T$7,Slicer_Job_Title)-1</f>
        <v>0.63606621252902062</v>
      </c>
      <c r="V9" s="8">
        <f>CUBEVALUE("ThisWorkbookDataModel",$T$3,$S9,V$7,Slicer_Job_Title)/CUBEVALUE("ThisWorkbookDataModel",$T$3,$S9,U$7,Slicer_Job_Title)-1</f>
        <v>-0.28717744862228822</v>
      </c>
      <c r="W9" s="8">
        <f>CUBEVALUE("ThisWorkbookDataModel",$T$3,$S9,W$7,Slicer_Job_Title)/CUBEVALUE("ThisWorkbookDataModel",$T$3,$S9,V$7,Slicer_Job_Title)-1</f>
        <v>0.18708648998113708</v>
      </c>
      <c r="X9" s="8">
        <f>CUBEVALUE("ThisWorkbookDataModel",$T$3,$S9,X$7,Slicer_Job_Title)/CUBEVALUE("ThisWorkbookDataModel",$T$3,$S9,W$7,Slicer_Job_Title)-1</f>
        <v>-1.1093494526039471E-2</v>
      </c>
      <c r="Y9" s="8">
        <f>CUBEVALUE("ThisWorkbookDataModel",$T$3,$S9,Y$7,Slicer_Job_Title)/CUBEVALUE("ThisWorkbookDataModel",$T$3,$S9,X$7,Slicer_Job_Title)-1</f>
        <v>-1.5110326695127352E-2</v>
      </c>
      <c r="Z9" s="8">
        <f>CUBEVALUE("ThisWorkbookDataModel",$T$3,$S9,Z$7,Slicer_Job_Title)/CUBEVALUE("ThisWorkbookDataModel",$T$3,$S9,Y$7,Slicer_Job_Title)-1</f>
        <v>2.4531602699480626E-2</v>
      </c>
      <c r="AA9" s="8">
        <f>CUBEVALUE("ThisWorkbookDataModel",$T$3,$S9,AA$7,Slicer_Job_Title)/CUBEVALUE("ThisWorkbookDataModel",$T$3,$S9,Z$7,Slicer_Job_Title)-1</f>
        <v>2.7297131792628937E-2</v>
      </c>
      <c r="AB9" s="8">
        <f>CUBEVALUE("ThisWorkbookDataModel",$T$3,$S9,AB$7,Slicer_Job_Title)/CUBEVALUE("ThisWorkbookDataModel",$T$3,$S9,AA$7,Slicer_Job_Title)-1</f>
        <v>-0.11763411489509057</v>
      </c>
      <c r="AC9" s="8">
        <f>CUBEVALUE("ThisWorkbookDataModel",$T$3,$S9,AC$7,Slicer_Job_Title)/CUBEVALUE("ThisWorkbookDataModel",$T$3,$S9,AB$7,Slicer_Job_Title)-1</f>
        <v>0.13204283025216568</v>
      </c>
      <c r="AD9" s="8">
        <f>CUBEVALUE("ThisWorkbookDataModel",$T$3,$S9,AD$7,Slicer_Job_Title)/CUBEVALUE("ThisWorkbookDataModel",$T$3,$S9,AC$7,Slicer_Job_Title)-1</f>
        <v>1.8313547276492148E-2</v>
      </c>
      <c r="AE9" s="8">
        <f>CUBEVALUE("ThisWorkbookDataModel",$T$3,$S9,AE$7,Slicer_Job_Title)/CUBEVALUE("ThisWorkbookDataModel",$T$3,$S9,AD$7,Slicer_Job_Title)-1</f>
        <v>-0.32858441232622837</v>
      </c>
      <c r="AF9" s="13"/>
      <c r="AH9" s="3" t="str" vm="281">
        <f>CUBEMEMBER("ThisWorkbookDataModel","[ProductMaster].[Product_Description].&amp;[Facility Maintenance and Repair]")</f>
        <v>Facility Maintenance and Repair</v>
      </c>
      <c r="AI9" vm="473">
        <f>CUBEVALUE("ThisWorkbookDataModel",Product!$Q$1,Product!$Q$2,$AH$6,$AH9,AI$7)</f>
        <v>67217.42</v>
      </c>
      <c r="AJ9" vm="403">
        <f>CUBEVALUE("ThisWorkbookDataModel",Product!$Q$1,Product!$Q$2,$AH$6,$AH9,AJ$7)</f>
        <v>82130.83</v>
      </c>
      <c r="AK9" vm="356">
        <f>CUBEVALUE("ThisWorkbookDataModel",Product!$Q$1,Product!$Q$2,$AH$6,$AH9,AK$7)</f>
        <v>86775.59</v>
      </c>
      <c r="AL9" vm="430">
        <f>CUBEVALUE("ThisWorkbookDataModel",Product!$Q$1,Product!$Q$2,$AH$6,$AH9,AL$7)</f>
        <v>86824.55</v>
      </c>
      <c r="AM9" vm="472">
        <f>CUBEVALUE("ThisWorkbookDataModel",Product!$Q$1,Product!$Q$2,$AH$6,$AH9,AM$7)</f>
        <v>90399.42</v>
      </c>
      <c r="AN9" vm="402">
        <f>CUBEVALUE("ThisWorkbookDataModel",Product!$Q$1,Product!$Q$2,$AH$6,$AH9,AN$7)</f>
        <v>78779.350000000006</v>
      </c>
      <c r="AO9" vm="355">
        <f>CUBEVALUE("ThisWorkbookDataModel",Product!$Q$1,Product!$Q$2,$AH$6,$AH9,AO$7)</f>
        <v>61108.76</v>
      </c>
      <c r="AP9" vm="499">
        <f>CUBEVALUE("ThisWorkbookDataModel",Product!$Q$1,Product!$Q$2,$AH$6,$AH9,AP$7)</f>
        <v>63565.77</v>
      </c>
      <c r="AQ9" vm="471">
        <f>CUBEVALUE("ThisWorkbookDataModel",Product!$Q$1,Product!$Q$2,$AH$6,$AH9,AQ$7)</f>
        <v>86451</v>
      </c>
      <c r="AR9" vm="401">
        <f>CUBEVALUE("ThisWorkbookDataModel",Product!$Q$1,Product!$Q$2,$AH$6,$AH9,AR$7)</f>
        <v>79798.59</v>
      </c>
      <c r="AS9" vm="354">
        <f>CUBEVALUE("ThisWorkbookDataModel",Product!$Q$1,Product!$Q$2,$AH$6,$AH9,AS$7)</f>
        <v>80302.89</v>
      </c>
      <c r="AT9" vm="429">
        <f>CUBEVALUE("ThisWorkbookDataModel",Product!$Q$1,Product!$Q$2,$AH$6,$AH9,AT$7)</f>
        <v>88980.83</v>
      </c>
      <c r="AU9" vm="470">
        <f>CUBEVALUE("ThisWorkbookDataModel",Product!$Q$1,Product!$Q$2,$AH$6,$AH9,AU$7)</f>
        <v>82254.960000000006</v>
      </c>
      <c r="AV9" vm="400">
        <f>CUBEVALUE("ThisWorkbookDataModel",Product!$Q$1,Product!$Q$2,$AH$6,$AH9,AV$7)</f>
        <v>67687.34</v>
      </c>
      <c r="AW9" vm="353">
        <f>CUBEVALUE("ThisWorkbookDataModel",Product!$Q$1,Product!$Q$2,$AH$6,$AH9,AW$7)</f>
        <v>73520.69</v>
      </c>
      <c r="AX9" vm="498">
        <f>CUBEVALUE("ThisWorkbookDataModel",Product!$Q$1,Product!$Q$2,$AH$6,$AH9,AX$7)</f>
        <v>81318.48</v>
      </c>
      <c r="AY9" vm="469">
        <f>CUBEVALUE("ThisWorkbookDataModel",Product!$Q$1,Product!$Q$2,$AH$6,$AH9,AY$7)</f>
        <v>75843.320000000007</v>
      </c>
      <c r="AZ9" vm="399">
        <f>CUBEVALUE("ThisWorkbookDataModel",Product!$Q$1,Product!$Q$2,$AH$6,$AH9,AZ$7)</f>
        <v>72905.37</v>
      </c>
      <c r="BA9" vm="352">
        <f>CUBEVALUE("ThisWorkbookDataModel",Product!$Q$1,Product!$Q$2,$AH$6,$AH9,BA$7)</f>
        <v>85090.1</v>
      </c>
      <c r="BB9" vm="428">
        <f>CUBEVALUE("ThisWorkbookDataModel",Product!$Q$1,Product!$Q$2,$AH$6,$AH9,BB$7)</f>
        <v>90781.89</v>
      </c>
      <c r="BC9" vm="468">
        <f>CUBEVALUE("ThisWorkbookDataModel",Product!$Q$1,Product!$Q$2,$AH$6,$AH9,BC$7)</f>
        <v>74795.63</v>
      </c>
      <c r="BD9" vm="398">
        <f>CUBEVALUE("ThisWorkbookDataModel",Product!$Q$1,Product!$Q$2,$AH$6,$AH9,BD$7)</f>
        <v>83822.2</v>
      </c>
      <c r="BE9" vm="351">
        <f>CUBEVALUE("ThisWorkbookDataModel",Product!$Q$1,Product!$Q$2,$AH$6,$AH9,BE$7)</f>
        <v>83834.789999999994</v>
      </c>
      <c r="BF9" vm="497">
        <f>CUBEVALUE("ThisWorkbookDataModel",Product!$Q$1,Product!$Q$2,$AH$6,$AH9,BF$7)</f>
        <v>58701.04</v>
      </c>
      <c r="BG9" vm="467">
        <f>CUBEVALUE("ThisWorkbookDataModel",Product!$Q$1,Product!$Q$2,$AH$6,$AH9,BG$7)</f>
        <v>52230.84</v>
      </c>
      <c r="BH9" vm="397">
        <f>CUBEVALUE("ThisWorkbookDataModel",Product!$Q$1,Product!$Q$2,$AH$6,$AH9,BH$7)</f>
        <v>87163.49</v>
      </c>
      <c r="BI9" vm="350">
        <f>CUBEVALUE("ThisWorkbookDataModel",Product!$Q$1,Product!$Q$2,$AH$6,$AH9,BI$7)</f>
        <v>85373.9</v>
      </c>
      <c r="BJ9" vm="427">
        <f>CUBEVALUE("ThisWorkbookDataModel",Product!$Q$1,Product!$Q$2,$AH$6,$AH9,BJ$7)</f>
        <v>74159.679999999993</v>
      </c>
      <c r="BK9" vm="466">
        <f>CUBEVALUE("ThisWorkbookDataModel",Product!$Q$1,Product!$Q$2,$AH$6,$AH9,BK$7)</f>
        <v>80569.17</v>
      </c>
      <c r="BL9" vm="396">
        <f>CUBEVALUE("ThisWorkbookDataModel",Product!$Q$1,Product!$Q$2,$AH$6,$AH9,BL$7)</f>
        <v>81165.570000000007</v>
      </c>
      <c r="BM9" vm="349">
        <f>CUBEVALUE("ThisWorkbookDataModel",Product!$Q$1,Product!$Q$2,$AH$6,$AH9,BM$7)</f>
        <v>17604.45</v>
      </c>
      <c r="BP9" s="3" t="s">
        <v>63</v>
      </c>
      <c r="BQ9" s="1">
        <v>89512.34</v>
      </c>
      <c r="BR9" s="1">
        <v>147912.01</v>
      </c>
      <c r="BS9" s="1">
        <v>178520.16</v>
      </c>
      <c r="BT9" s="1">
        <v>85374.27</v>
      </c>
      <c r="BU9" s="1">
        <v>102576.12</v>
      </c>
      <c r="BV9" s="1">
        <v>191900.51</v>
      </c>
      <c r="BW9" s="1">
        <v>795795.41</v>
      </c>
    </row>
    <row r="10" spans="1:75" x14ac:dyDescent="0.25">
      <c r="A10" s="3" t="s">
        <v>61</v>
      </c>
      <c r="B10" s="1">
        <v>942653.25</v>
      </c>
      <c r="C10" s="1">
        <v>6336176.1799999997</v>
      </c>
      <c r="D10" s="1"/>
      <c r="F10" s="3" t="s">
        <v>7</v>
      </c>
      <c r="G10" s="5">
        <v>199.6987</v>
      </c>
      <c r="H10" s="4">
        <v>485</v>
      </c>
      <c r="J10" s="3" t="s">
        <v>334</v>
      </c>
      <c r="K10" s="1">
        <v>77452.2</v>
      </c>
      <c r="L10" s="6">
        <v>6.4759215301837328E-2</v>
      </c>
      <c r="N10" t="str" vm="8">
        <f t="shared" si="0"/>
        <v>MIDWEST</v>
      </c>
      <c r="O10" t="str" vm="9">
        <f>CUBEMEMBER("ThisWorkbookDataModel",{"[Sales_By_Employee].[Region].&amp;[MIDWEST]","[Sales_By_Employee].[Market].&amp;[DENVER]"})</f>
        <v>DENVER</v>
      </c>
      <c r="P10" t="str" vm="68">
        <f>CUBEMEMBER("ThisWorkbookDataModel",{"[Sales_By_Employee].[Region].&amp;[MIDWEST]","[Sales_By_Employee].[Market].&amp;[DENVER]","[Employee_Master].[Home_Branch].&amp;[601716]"})</f>
        <v>601716</v>
      </c>
      <c r="Q10" vm="83">
        <f>CUBEVALUE("ThisWorkbookDataModel",'Employee and Branch'!$B$1,'Employee and Branch'!$B$2,'Employee and Branch'!$B$3,$P10,Q$6)</f>
        <v>168873.78</v>
      </c>
      <c r="S10" t="str" vm="146">
        <f>CUBEMEMBER("ThisWorkbookDataModel","[Measures].[Sum of Contracted Hours]")</f>
        <v>Sum of Contracted Hours</v>
      </c>
      <c r="T10" s="7" vm="204">
        <f>CUBEVALUE("ThisWorkbookDataModel",$T$3,$S10,T$7,Slicer_Job_Title)</f>
        <v>10491</v>
      </c>
      <c r="U10" s="8">
        <f>CUBEVALUE("ThisWorkbookDataModel",$T$3,$S10,U$7,Slicer_Job_Title)/CUBEVALUE("ThisWorkbookDataModel",$T$3,$S10,T$7,Slicer_Job_Title)-1</f>
        <v>0.62072252406824902</v>
      </c>
      <c r="V10" s="8">
        <f>CUBEVALUE("ThisWorkbookDataModel",$T$3,$S10,V$7,Slicer_Job_Title)/CUBEVALUE("ThisWorkbookDataModel",$T$3,$S10,U$7,Slicer_Job_Title)-1</f>
        <v>-0.27883314709168971</v>
      </c>
      <c r="W10" s="8">
        <f>CUBEVALUE("ThisWorkbookDataModel",$T$3,$S10,W$7,Slicer_Job_Title)/CUBEVALUE("ThisWorkbookDataModel",$T$3,$S10,V$7,Slicer_Job_Title)-1</f>
        <v>0.18047626814549012</v>
      </c>
      <c r="X10" s="8">
        <f>CUBEVALUE("ThisWorkbookDataModel",$T$3,$S10,X$7,Slicer_Job_Title)/CUBEVALUE("ThisWorkbookDataModel",$T$3,$S10,W$7,Slicer_Job_Title)-1</f>
        <v>-9.6718480138169305E-3</v>
      </c>
      <c r="Y10" s="8">
        <f>CUBEVALUE("ThisWorkbookDataModel",$T$3,$S10,Y$7,Slicer_Job_Title)/CUBEVALUE("ThisWorkbookDataModel",$T$3,$S10,X$7,Slicer_Job_Title)-1</f>
        <v>-1.2207882804325054E-2</v>
      </c>
      <c r="Z10" s="8">
        <f>CUBEVALUE("ThisWorkbookDataModel",$T$3,$S10,Z$7,Slicer_Job_Title)/CUBEVALUE("ThisWorkbookDataModel",$T$3,$S10,Y$7,Slicer_Job_Title)-1</f>
        <v>1.836158192090398E-2</v>
      </c>
      <c r="AA10" s="8">
        <f>CUBEVALUE("ThisWorkbookDataModel",$T$3,$S10,AA$7,Slicer_Job_Title)/CUBEVALUE("ThisWorkbookDataModel",$T$3,$S10,Z$7,Slicer_Job_Title)-1</f>
        <v>3.044382801664347E-2</v>
      </c>
      <c r="AB10" s="8">
        <f>CUBEVALUE("ThisWorkbookDataModel",$T$3,$S10,AB$7,Slicer_Job_Title)/CUBEVALUE("ThisWorkbookDataModel",$T$3,$S10,AA$7,Slicer_Job_Title)-1</f>
        <v>-0.11185140318998588</v>
      </c>
      <c r="AC10" s="8">
        <f>CUBEVALUE("ThisWorkbookDataModel",$T$3,$S10,AC$7,Slicer_Job_Title)/CUBEVALUE("ThisWorkbookDataModel",$T$3,$S10,AB$7,Slicer_Job_Title)-1</f>
        <v>0.1241948927786618</v>
      </c>
      <c r="AD10" s="8">
        <f>CUBEVALUE("ThisWorkbookDataModel",$T$3,$S10,AD$7,Slicer_Job_Title)/CUBEVALUE("ThisWorkbookDataModel",$T$3,$S10,AC$7,Slicer_Job_Title)-1</f>
        <v>1.7659746562415757E-2</v>
      </c>
      <c r="AE10" s="8">
        <f>CUBEVALUE("ThisWorkbookDataModel",$T$3,$S10,AE$7,Slicer_Job_Title)/CUBEVALUE("ThisWorkbookDataModel",$T$3,$S10,AD$7,Slicer_Job_Title)-1</f>
        <v>-0.3230229169426414</v>
      </c>
      <c r="AF10" s="13"/>
      <c r="AH10" s="3" t="str" vm="278">
        <f>CUBEMEMBER("ThisWorkbookDataModel","[ProductMaster].[Product_Description].&amp;[Fleet Maintenance]")</f>
        <v>Fleet Maintenance</v>
      </c>
      <c r="AI10" vm="496">
        <f>CUBEVALUE("ThisWorkbookDataModel",Product!$Q$1,Product!$Q$2,$AH$6,$AH10,AI$7)</f>
        <v>81615.320000000007</v>
      </c>
      <c r="AJ10" vm="465">
        <f>CUBEVALUE("ThisWorkbookDataModel",Product!$Q$1,Product!$Q$2,$AH$6,$AH10,AJ$7)</f>
        <v>88784.17</v>
      </c>
      <c r="AK10" vm="395">
        <f>CUBEVALUE("ThisWorkbookDataModel",Product!$Q$1,Product!$Q$2,$AH$6,$AH10,AK$7)</f>
        <v>96219.35</v>
      </c>
      <c r="AL10" vm="348">
        <f>CUBEVALUE("ThisWorkbookDataModel",Product!$Q$1,Product!$Q$2,$AH$6,$AH10,AL$7)</f>
        <v>86939.14</v>
      </c>
      <c r="AM10" vm="495">
        <f>CUBEVALUE("ThisWorkbookDataModel",Product!$Q$1,Product!$Q$2,$AH$6,$AH10,AM$7)</f>
        <v>88265.19</v>
      </c>
      <c r="AN10" vm="464">
        <f>CUBEVALUE("ThisWorkbookDataModel",Product!$Q$1,Product!$Q$2,$AH$6,$AH10,AN$7)</f>
        <v>88463.71</v>
      </c>
      <c r="AO10" vm="394">
        <f>CUBEVALUE("ThisWorkbookDataModel",Product!$Q$1,Product!$Q$2,$AH$6,$AH10,AO$7)</f>
        <v>72301.95</v>
      </c>
      <c r="AP10" vm="347">
        <f>CUBEVALUE("ThisWorkbookDataModel",Product!$Q$1,Product!$Q$2,$AH$6,$AH10,AP$7)</f>
        <v>85417.91</v>
      </c>
      <c r="AQ10" vm="426">
        <f>CUBEVALUE("ThisWorkbookDataModel",Product!$Q$1,Product!$Q$2,$AH$6,$AH10,AQ$7)</f>
        <v>95917.38</v>
      </c>
      <c r="AR10" vm="463">
        <f>CUBEVALUE("ThisWorkbookDataModel",Product!$Q$1,Product!$Q$2,$AH$6,$AH10,AR$7)</f>
        <v>99744.639999999999</v>
      </c>
      <c r="AS10" vm="393">
        <f>CUBEVALUE("ThisWorkbookDataModel",Product!$Q$1,Product!$Q$2,$AH$6,$AH10,AS$7)</f>
        <v>81396.490000000005</v>
      </c>
      <c r="AT10" vm="346">
        <f>CUBEVALUE("ThisWorkbookDataModel",Product!$Q$1,Product!$Q$2,$AH$6,$AH10,AT$7)</f>
        <v>94259.66</v>
      </c>
      <c r="AU10" vm="494">
        <f>CUBEVALUE("ThisWorkbookDataModel",Product!$Q$1,Product!$Q$2,$AH$6,$AH10,AU$7)</f>
        <v>94458.2</v>
      </c>
      <c r="AV10" vm="462">
        <f>CUBEVALUE("ThisWorkbookDataModel",Product!$Q$1,Product!$Q$2,$AH$6,$AH10,AV$7)</f>
        <v>79635</v>
      </c>
      <c r="AW10" vm="392">
        <f>CUBEVALUE("ThisWorkbookDataModel",Product!$Q$1,Product!$Q$2,$AH$6,$AH10,AW$7)</f>
        <v>85006.12</v>
      </c>
      <c r="AX10" vm="345">
        <f>CUBEVALUE("ThisWorkbookDataModel",Product!$Q$1,Product!$Q$2,$AH$6,$AH10,AX$7)</f>
        <v>95369.93</v>
      </c>
      <c r="AY10" vm="425">
        <f>CUBEVALUE("ThisWorkbookDataModel",Product!$Q$1,Product!$Q$2,$AH$6,$AH10,AY$7)</f>
        <v>82238.899999999994</v>
      </c>
      <c r="AZ10" vm="461">
        <f>CUBEVALUE("ThisWorkbookDataModel",Product!$Q$1,Product!$Q$2,$AH$6,$AH10,AZ$7)</f>
        <v>79234.460000000006</v>
      </c>
      <c r="BA10" vm="391">
        <f>CUBEVALUE("ThisWorkbookDataModel",Product!$Q$1,Product!$Q$2,$AH$6,$AH10,BA$7)</f>
        <v>93813.8</v>
      </c>
      <c r="BB10" vm="344">
        <f>CUBEVALUE("ThisWorkbookDataModel",Product!$Q$1,Product!$Q$2,$AH$6,$AH10,BB$7)</f>
        <v>92846.42</v>
      </c>
      <c r="BC10" vm="424">
        <f>CUBEVALUE("ThisWorkbookDataModel",Product!$Q$1,Product!$Q$2,$AH$6,$AH10,BC$7)</f>
        <v>85661.81</v>
      </c>
      <c r="BD10" vm="460">
        <f>CUBEVALUE("ThisWorkbookDataModel",Product!$Q$1,Product!$Q$2,$AH$6,$AH10,BD$7)</f>
        <v>97032.11</v>
      </c>
      <c r="BE10" vm="390">
        <f>CUBEVALUE("ThisWorkbookDataModel",Product!$Q$1,Product!$Q$2,$AH$6,$AH10,BE$7)</f>
        <v>97029.17</v>
      </c>
      <c r="BF10" vm="343">
        <f>CUBEVALUE("ThisWorkbookDataModel",Product!$Q$1,Product!$Q$2,$AH$6,$AH10,BF$7)</f>
        <v>69300.52</v>
      </c>
      <c r="BG10" vm="493">
        <f>CUBEVALUE("ThisWorkbookDataModel",Product!$Q$1,Product!$Q$2,$AH$6,$AH10,BG$7)</f>
        <v>54646.85</v>
      </c>
      <c r="BH10" vm="459">
        <f>CUBEVALUE("ThisWorkbookDataModel",Product!$Q$1,Product!$Q$2,$AH$6,$AH10,BH$7)</f>
        <v>88114.74</v>
      </c>
      <c r="BI10" vm="389">
        <f>CUBEVALUE("ThisWorkbookDataModel",Product!$Q$1,Product!$Q$2,$AH$6,$AH10,BI$7)</f>
        <v>91238.63</v>
      </c>
      <c r="BJ10" vm="342">
        <f>CUBEVALUE("ThisWorkbookDataModel",Product!$Q$1,Product!$Q$2,$AH$6,$AH10,BJ$7)</f>
        <v>82291.69</v>
      </c>
      <c r="BK10" vm="423">
        <f>CUBEVALUE("ThisWorkbookDataModel",Product!$Q$1,Product!$Q$2,$AH$6,$AH10,BK$7)</f>
        <v>94816.11</v>
      </c>
      <c r="BL10" vm="458">
        <f>CUBEVALUE("ThisWorkbookDataModel",Product!$Q$1,Product!$Q$2,$AH$6,$AH10,BL$7)</f>
        <v>86221.759999999995</v>
      </c>
      <c r="BM10" vm="388">
        <f>CUBEVALUE("ThisWorkbookDataModel",Product!$Q$1,Product!$Q$2,$AH$6,$AH10,BM$7)</f>
        <v>19516.79</v>
      </c>
      <c r="BP10" s="3" t="s">
        <v>56</v>
      </c>
      <c r="BQ10" s="1">
        <v>95275.68</v>
      </c>
      <c r="BR10" s="1">
        <v>205131.14</v>
      </c>
      <c r="BS10" s="1">
        <v>234710.6</v>
      </c>
      <c r="BT10" s="1">
        <v>113007.16</v>
      </c>
      <c r="BU10" s="1">
        <v>105144.39</v>
      </c>
      <c r="BV10" s="1">
        <v>191409.01</v>
      </c>
      <c r="BW10" s="1">
        <v>944677.98</v>
      </c>
    </row>
    <row r="11" spans="1:75" x14ac:dyDescent="0.25">
      <c r="A11" s="3" t="s">
        <v>57</v>
      </c>
      <c r="B11" s="1">
        <v>968384.98</v>
      </c>
      <c r="C11" s="1">
        <v>7304561.1600000001</v>
      </c>
      <c r="D11" s="1"/>
      <c r="F11" s="3" t="s">
        <v>8</v>
      </c>
      <c r="G11" s="5">
        <v>168.29499999999999</v>
      </c>
      <c r="H11" s="4">
        <v>1714</v>
      </c>
      <c r="J11" s="3" t="s">
        <v>596</v>
      </c>
      <c r="K11" s="1">
        <v>76789.240000000005</v>
      </c>
      <c r="L11" s="6">
        <v>7.1886374731626929E-2</v>
      </c>
      <c r="N11" t="str" vm="8">
        <f t="shared" si="0"/>
        <v>MIDWEST</v>
      </c>
      <c r="O11" t="str" vm="17">
        <f>CUBEMEMBER("ThisWorkbookDataModel",{"[Sales_By_Employee].[Region].&amp;[MIDWEST]","[Sales_By_Employee].[Market].&amp;[KANSASCITY]"})</f>
        <v>KANSASCITY</v>
      </c>
      <c r="P11" t="str" vm="42">
        <f>CUBEMEMBER("ThisWorkbookDataModel",{"[Sales_By_Employee].[Region].&amp;[MIDWEST]","[Sales_By_Employee].[Market].&amp;[KANSASCITY]","[Employee_Master].[Home_Branch].&amp;[301505]"})</f>
        <v>301505</v>
      </c>
      <c r="Q11" vm="126">
        <f>CUBEVALUE("ThisWorkbookDataModel",'Employee and Branch'!$B$1,'Employee and Branch'!$B$2,'Employee and Branch'!$B$3,$P11,Q$6)</f>
        <v>102469.7</v>
      </c>
      <c r="S11" t="str" vm="141">
        <f>CUBEMEMBER("ThisWorkbookDataModel","[Measures].[Revenue Per Contracted Hour]")</f>
        <v>Revenue Per Contracted Hour</v>
      </c>
      <c r="T11" s="10" vm="161">
        <f>CUBEVALUE("ThisWorkbookDataModel",$T$3,$S11,T$7,Slicer_Job_Title)</f>
        <v>65.043300000000002</v>
      </c>
      <c r="U11" s="8">
        <f>CUBEVALUE("ThisWorkbookDataModel",$T$3,$S11,U$7,Slicer_Job_Title)/CUBEVALUE("ThisWorkbookDataModel",$T$3,$S11,T$7,Slicer_Job_Title)-1</f>
        <v>9.4660018787484645E-3</v>
      </c>
      <c r="V11" s="8">
        <f>CUBEVALUE("ThisWorkbookDataModel",$T$3,$S11,V$7,Slicer_Job_Title)/CUBEVALUE("ThisWorkbookDataModel",$T$3,$S11,U$7,Slicer_Job_Title)-1</f>
        <v>-1.15703863902894E-2</v>
      </c>
      <c r="W11" s="8">
        <f>CUBEVALUE("ThisWorkbookDataModel",$T$3,$S11,W$7,Slicer_Job_Title)/CUBEVALUE("ThisWorkbookDataModel",$T$3,$S11,V$7,Slicer_Job_Title)-1</f>
        <v>5.5994440618003516E-3</v>
      </c>
      <c r="X11" s="8">
        <f>CUBEVALUE("ThisWorkbookDataModel",$T$3,$S11,X$7,Slicer_Job_Title)/CUBEVALUE("ThisWorkbookDataModel",$T$3,$S11,W$7,Slicer_Job_Title)-1</f>
        <v>-1.4357358797597586E-3</v>
      </c>
      <c r="Y11" s="8">
        <f>CUBEVALUE("ThisWorkbookDataModel",$T$3,$S11,Y$7,Slicer_Job_Title)/CUBEVALUE("ThisWorkbookDataModel",$T$3,$S11,X$7,Slicer_Job_Title)-1</f>
        <v>-2.9369792385950388E-3</v>
      </c>
      <c r="Z11" s="8">
        <f>CUBEVALUE("ThisWorkbookDataModel",$T$3,$S11,Z$7,Slicer_Job_Title)/CUBEVALUE("ThisWorkbookDataModel",$T$3,$S11,Y$7,Slicer_Job_Title)-1</f>
        <v>6.0574721134669662E-3</v>
      </c>
      <c r="AA11" s="8">
        <f>CUBEVALUE("ThisWorkbookDataModel",$T$3,$S11,AA$7,Slicer_Job_Title)/CUBEVALUE("ThisWorkbookDataModel",$T$3,$S11,Z$7,Slicer_Job_Title)-1</f>
        <v>-3.0533323543089352E-3</v>
      </c>
      <c r="AB11" s="8">
        <f>CUBEVALUE("ThisWorkbookDataModel",$T$3,$S11,AB$7,Slicer_Job_Title)/CUBEVALUE("ThisWorkbookDataModel",$T$3,$S11,AA$7,Slicer_Job_Title)-1</f>
        <v>-6.5105045756127522E-3</v>
      </c>
      <c r="AC11" s="8">
        <f>CUBEVALUE("ThisWorkbookDataModel",$T$3,$S11,AC$7,Slicer_Job_Title)/CUBEVALUE("ThisWorkbookDataModel",$T$3,$S11,AB$7,Slicer_Job_Title)-1</f>
        <v>6.9809860797283019E-3</v>
      </c>
      <c r="AD11" s="8">
        <f>CUBEVALUE("ThisWorkbookDataModel",$T$3,$S11,AD$7,Slicer_Job_Title)/CUBEVALUE("ThisWorkbookDataModel",$T$3,$S11,AC$7,Slicer_Job_Title)-1</f>
        <v>6.426449363721165E-4</v>
      </c>
      <c r="AE11" s="8">
        <f>CUBEVALUE("ThisWorkbookDataModel",$T$3,$S11,AE$7,Slicer_Job_Title)/CUBEVALUE("ThisWorkbookDataModel",$T$3,$S11,AD$7,Slicer_Job_Title)-1</f>
        <v>-8.2156674003543984E-3</v>
      </c>
      <c r="AF11" s="13"/>
      <c r="AH11" s="3" t="str" vm="279">
        <f>CUBEMEMBER("ThisWorkbookDataModel","[ProductMaster].[Product_Description].&amp;[Green Plants and Foliage Care]")</f>
        <v>Green Plants and Foliage Care</v>
      </c>
      <c r="AI11" vm="341">
        <f>CUBEVALUE("ThisWorkbookDataModel",Product!$Q$1,Product!$Q$2,$AH$6,$AH11,AI$7)</f>
        <v>34485.480000000003</v>
      </c>
      <c r="AJ11" vm="492">
        <f>CUBEVALUE("ThisWorkbookDataModel",Product!$Q$1,Product!$Q$2,$AH$6,$AH11,AJ$7)</f>
        <v>47349.88</v>
      </c>
      <c r="AK11" vm="457">
        <f>CUBEVALUE("ThisWorkbookDataModel",Product!$Q$1,Product!$Q$2,$AH$6,$AH11,AK$7)</f>
        <v>43331.64</v>
      </c>
      <c r="AL11" vm="387">
        <f>CUBEVALUE("ThisWorkbookDataModel",Product!$Q$1,Product!$Q$2,$AH$6,$AH11,AL$7)</f>
        <v>44191.29</v>
      </c>
      <c r="AM11" vm="340">
        <f>CUBEVALUE("ThisWorkbookDataModel",Product!$Q$1,Product!$Q$2,$AH$6,$AH11,AM$7)</f>
        <v>44920.87</v>
      </c>
      <c r="AN11" vm="422">
        <f>CUBEVALUE("ThisWorkbookDataModel",Product!$Q$1,Product!$Q$2,$AH$6,$AH11,AN$7)</f>
        <v>41585.660000000003</v>
      </c>
      <c r="AO11" vm="456">
        <f>CUBEVALUE("ThisWorkbookDataModel",Product!$Q$1,Product!$Q$2,$AH$6,$AH11,AO$7)</f>
        <v>37893.15</v>
      </c>
      <c r="AP11" vm="386">
        <f>CUBEVALUE("ThisWorkbookDataModel",Product!$Q$1,Product!$Q$2,$AH$6,$AH11,AP$7)</f>
        <v>40323.01</v>
      </c>
      <c r="AQ11" vm="339">
        <f>CUBEVALUE("ThisWorkbookDataModel",Product!$Q$1,Product!$Q$2,$AH$6,$AH11,AQ$7)</f>
        <v>51556.68</v>
      </c>
      <c r="AR11" vm="491">
        <f>CUBEVALUE("ThisWorkbookDataModel",Product!$Q$1,Product!$Q$2,$AH$6,$AH11,AR$7)</f>
        <v>38553.56</v>
      </c>
      <c r="AS11" vm="455">
        <f>CUBEVALUE("ThisWorkbookDataModel",Product!$Q$1,Product!$Q$2,$AH$6,$AH11,AS$7)</f>
        <v>38335.74</v>
      </c>
      <c r="AT11" vm="385">
        <f>CUBEVALUE("ThisWorkbookDataModel",Product!$Q$1,Product!$Q$2,$AH$6,$AH11,AT$7)</f>
        <v>49032.3</v>
      </c>
      <c r="AU11" vm="338">
        <f>CUBEVALUE("ThisWorkbookDataModel",Product!$Q$1,Product!$Q$2,$AH$6,$AH11,AU$7)</f>
        <v>49184.28</v>
      </c>
      <c r="AV11" vm="490">
        <f>CUBEVALUE("ThisWorkbookDataModel",Product!$Q$1,Product!$Q$2,$AH$6,$AH11,AV$7)</f>
        <v>41815.86</v>
      </c>
      <c r="AW11" vm="454">
        <f>CUBEVALUE("ThisWorkbookDataModel",Product!$Q$1,Product!$Q$2,$AH$6,$AH11,AW$7)</f>
        <v>41439.5</v>
      </c>
      <c r="AX11" vm="384">
        <f>CUBEVALUE("ThisWorkbookDataModel",Product!$Q$1,Product!$Q$2,$AH$6,$AH11,AX$7)</f>
        <v>41781.29</v>
      </c>
      <c r="AY11" vm="337">
        <f>CUBEVALUE("ThisWorkbookDataModel",Product!$Q$1,Product!$Q$2,$AH$6,$AH11,AY$7)</f>
        <v>37292</v>
      </c>
      <c r="AZ11" vm="421">
        <f>CUBEVALUE("ThisWorkbookDataModel",Product!$Q$1,Product!$Q$2,$AH$6,$AH11,AZ$7)</f>
        <v>34089.32</v>
      </c>
      <c r="BA11" vm="453">
        <f>CUBEVALUE("ThisWorkbookDataModel",Product!$Q$1,Product!$Q$2,$AH$6,$AH11,BA$7)</f>
        <v>50778.07</v>
      </c>
      <c r="BB11" vm="383">
        <f>CUBEVALUE("ThisWorkbookDataModel",Product!$Q$1,Product!$Q$2,$AH$6,$AH11,BB$7)</f>
        <v>45309.25</v>
      </c>
      <c r="BC11" vm="336">
        <f>CUBEVALUE("ThisWorkbookDataModel",Product!$Q$1,Product!$Q$2,$AH$6,$AH11,BC$7)</f>
        <v>38369.97</v>
      </c>
      <c r="BD11" vm="489">
        <f>CUBEVALUE("ThisWorkbookDataModel",Product!$Q$1,Product!$Q$2,$AH$6,$AH11,BD$7)</f>
        <v>50231.75</v>
      </c>
      <c r="BE11" vm="452">
        <f>CUBEVALUE("ThisWorkbookDataModel",Product!$Q$1,Product!$Q$2,$AH$6,$AH11,BE$7)</f>
        <v>43496.11</v>
      </c>
      <c r="BF11" vm="382">
        <f>CUBEVALUE("ThisWorkbookDataModel",Product!$Q$1,Product!$Q$2,$AH$6,$AH11,BF$7)</f>
        <v>34740.9</v>
      </c>
      <c r="BG11" vm="335">
        <f>CUBEVALUE("ThisWorkbookDataModel",Product!$Q$1,Product!$Q$2,$AH$6,$AH11,BG$7)</f>
        <v>25534.81</v>
      </c>
      <c r="BH11" vm="488">
        <f>CUBEVALUE("ThisWorkbookDataModel",Product!$Q$1,Product!$Q$2,$AH$6,$AH11,BH$7)</f>
        <v>46907.199999999997</v>
      </c>
      <c r="BI11" vm="451">
        <f>CUBEVALUE("ThisWorkbookDataModel",Product!$Q$1,Product!$Q$2,$AH$6,$AH11,BI$7)</f>
        <v>48192.65</v>
      </c>
      <c r="BJ11" vm="381">
        <f>CUBEVALUE("ThisWorkbookDataModel",Product!$Q$1,Product!$Q$2,$AH$6,$AH11,BJ$7)</f>
        <v>39374.410000000003</v>
      </c>
      <c r="BK11" vm="334">
        <f>CUBEVALUE("ThisWorkbookDataModel",Product!$Q$1,Product!$Q$2,$AH$6,$AH11,BK$7)</f>
        <v>45551.18</v>
      </c>
      <c r="BL11" vm="420">
        <f>CUBEVALUE("ThisWorkbookDataModel",Product!$Q$1,Product!$Q$2,$AH$6,$AH11,BL$7)</f>
        <v>43118.38</v>
      </c>
      <c r="BM11" vm="450">
        <f>CUBEVALUE("ThisWorkbookDataModel",Product!$Q$1,Product!$Q$2,$AH$6,$AH11,BM$7)</f>
        <v>8016.38</v>
      </c>
      <c r="BP11" s="3" t="s">
        <v>64</v>
      </c>
      <c r="BQ11" s="1">
        <v>94305.42</v>
      </c>
      <c r="BR11" s="1">
        <v>235108.27</v>
      </c>
      <c r="BS11" s="1">
        <v>234243.93</v>
      </c>
      <c r="BT11" s="1">
        <v>108602.1</v>
      </c>
      <c r="BU11" s="1">
        <v>91043.69</v>
      </c>
      <c r="BV11" s="1">
        <v>170894.79</v>
      </c>
      <c r="BW11" s="1">
        <v>934198.2</v>
      </c>
    </row>
    <row r="12" spans="1:75" x14ac:dyDescent="0.25">
      <c r="A12" s="3" t="s">
        <v>67</v>
      </c>
      <c r="B12" s="1">
        <v>854469.87</v>
      </c>
      <c r="C12" s="1">
        <v>8159031.0300000003</v>
      </c>
      <c r="D12" s="1"/>
      <c r="F12" s="3" t="s">
        <v>9</v>
      </c>
      <c r="G12" s="5">
        <v>166.30410000000001</v>
      </c>
      <c r="H12" s="4">
        <v>2709</v>
      </c>
      <c r="J12" s="3" t="s">
        <v>659</v>
      </c>
      <c r="K12" s="1">
        <v>76684.41</v>
      </c>
      <c r="L12" s="6">
        <v>7.9003804411219444E-2</v>
      </c>
      <c r="N12" t="str" vm="8">
        <f t="shared" si="0"/>
        <v>MIDWEST</v>
      </c>
      <c r="O12" t="str" vm="17">
        <f>CUBEMEMBER("ThisWorkbookDataModel",{"[Sales_By_Employee].[Region].&amp;[MIDWEST]","[Sales_By_Employee].[Market].&amp;[KANSASCITY]"})</f>
        <v>KANSASCITY</v>
      </c>
      <c r="P12" t="str" vm="35">
        <f>CUBEMEMBER("ThisWorkbookDataModel",{"[Sales_By_Employee].[Region].&amp;[MIDWEST]","[Sales_By_Employee].[Market].&amp;[KANSASCITY]","[Employee_Master].[Home_Branch].&amp;[305118]"})</f>
        <v>305118</v>
      </c>
      <c r="Q12" vm="94">
        <f>CUBEVALUE("ThisWorkbookDataModel",'Employee and Branch'!$B$1,'Employee and Branch'!$B$2,'Employee and Branch'!$B$3,$P12,Q$6)</f>
        <v>100582.87</v>
      </c>
      <c r="S12" t="str" vm="156">
        <f>CUBEMEMBER("ThisWorkbookDataModel","[Measures].[Sales Volume]")</f>
        <v>Sales Volume</v>
      </c>
      <c r="T12" s="7" vm="249">
        <f>CUBEVALUE("ThisWorkbookDataModel",$T$3,$S12,T$7,Slicer_Job_Title)</f>
        <v>4165</v>
      </c>
      <c r="U12" s="8">
        <f>CUBEVALUE("ThisWorkbookDataModel",$T$3,$S12,U$7,Slicer_Job_Title)/CUBEVALUE("ThisWorkbookDataModel",$T$3,$S12,T$7,Slicer_Job_Title)-1</f>
        <v>0.79639855942376947</v>
      </c>
      <c r="V12" s="8">
        <f>CUBEVALUE("ThisWorkbookDataModel",$T$3,$S12,V$7,Slicer_Job_Title)/CUBEVALUE("ThisWorkbookDataModel",$T$3,$S12,U$7,Slicer_Job_Title)-1</f>
        <v>-0.34603047313552526</v>
      </c>
      <c r="W12" s="8">
        <f>CUBEVALUE("ThisWorkbookDataModel",$T$3,$S12,W$7,Slicer_Job_Title)/CUBEVALUE("ThisWorkbookDataModel",$T$3,$S12,V$7,Slicer_Job_Title)-1</f>
        <v>0.2358471285509911</v>
      </c>
      <c r="X12" s="8">
        <f>CUBEVALUE("ThisWorkbookDataModel",$T$3,$S12,X$7,Slicer_Job_Title)/CUBEVALUE("ThisWorkbookDataModel",$T$3,$S12,W$7,Slicer_Job_Title)-1</f>
        <v>4.9611377542582158E-3</v>
      </c>
      <c r="Y12" s="8">
        <f>CUBEVALUE("ThisWorkbookDataModel",$T$3,$S12,Y$7,Slicer_Job_Title)/CUBEVALUE("ThisWorkbookDataModel",$T$3,$S12,X$7,Slicer_Job_Title)-1</f>
        <v>-6.0391640612144193E-2</v>
      </c>
      <c r="Z12" s="8">
        <f>CUBEVALUE("ThisWorkbookDataModel",$T$3,$S12,Z$7,Slicer_Job_Title)/CUBEVALUE("ThisWorkbookDataModel",$T$3,$S12,Y$7,Slicer_Job_Title)-1</f>
        <v>6.2521891418563902E-2</v>
      </c>
      <c r="AA12" s="8">
        <f>CUBEVALUE("ThisWorkbookDataModel",$T$3,$S12,AA$7,Slicer_Job_Title)/CUBEVALUE("ThisWorkbookDataModel",$T$3,$S12,Z$7,Slicer_Job_Title)-1</f>
        <v>2.3899785726058997E-2</v>
      </c>
      <c r="AB12" s="8">
        <f>CUBEVALUE("ThisWorkbookDataModel",$T$3,$S12,AB$7,Slicer_Job_Title)/CUBEVALUE("ThisWorkbookDataModel",$T$3,$S12,AA$7,Slicer_Job_Title)-1</f>
        <v>-0.13892466194462327</v>
      </c>
      <c r="AC12" s="8">
        <f>CUBEVALUE("ThisWorkbookDataModel",$T$3,$S12,AC$7,Slicer_Job_Title)/CUBEVALUE("ThisWorkbookDataModel",$T$3,$S12,AB$7,Slicer_Job_Title)-1</f>
        <v>0.18096840530940361</v>
      </c>
      <c r="AD12" s="8">
        <f>CUBEVALUE("ThisWorkbookDataModel",$T$3,$S12,AD$7,Slicer_Job_Title)/CUBEVALUE("ThisWorkbookDataModel",$T$3,$S12,AC$7,Slicer_Job_Title)-1</f>
        <v>4.274180782016801E-3</v>
      </c>
      <c r="AE12" s="8">
        <f>CUBEVALUE("ThisWorkbookDataModel",$T$3,$S12,AE$7,Slicer_Job_Title)/CUBEVALUE("ThisWorkbookDataModel",$T$3,$S12,AD$7,Slicer_Job_Title)-1</f>
        <v>-0.37831021437578816</v>
      </c>
      <c r="AF12" s="13"/>
      <c r="AH12" s="3" t="str" vm="282">
        <f>CUBEMEMBER("ThisWorkbookDataModel","[ProductMaster].[Product_Description].&amp;[Landscaping/Grounds Care]")</f>
        <v>Landscaping/Grounds Care</v>
      </c>
      <c r="AI12" vm="380">
        <f>CUBEVALUE("ThisWorkbookDataModel",Product!$Q$1,Product!$Q$2,$AH$6,$AH12,AI$7)</f>
        <v>40158.550000000003</v>
      </c>
      <c r="AJ12" vm="333">
        <f>CUBEVALUE("ThisWorkbookDataModel",Product!$Q$1,Product!$Q$2,$AH$6,$AH12,AJ$7)</f>
        <v>41606.370000000003</v>
      </c>
      <c r="AK12" vm="487">
        <f>CUBEVALUE("ThisWorkbookDataModel",Product!$Q$1,Product!$Q$2,$AH$6,$AH12,AK$7)</f>
        <v>38751.07</v>
      </c>
      <c r="AL12" vm="449">
        <f>CUBEVALUE("ThisWorkbookDataModel",Product!$Q$1,Product!$Q$2,$AH$6,$AH12,AL$7)</f>
        <v>33295.480000000003</v>
      </c>
      <c r="AM12" vm="379">
        <f>CUBEVALUE("ThisWorkbookDataModel",Product!$Q$1,Product!$Q$2,$AH$6,$AH12,AM$7)</f>
        <v>33241.550000000003</v>
      </c>
      <c r="AN12" vm="332">
        <f>CUBEVALUE("ThisWorkbookDataModel",Product!$Q$1,Product!$Q$2,$AH$6,$AH12,AN$7)</f>
        <v>36924.400000000001</v>
      </c>
      <c r="AO12" vm="419">
        <f>CUBEVALUE("ThisWorkbookDataModel",Product!$Q$1,Product!$Q$2,$AH$6,$AH12,AO$7)</f>
        <v>37446.04</v>
      </c>
      <c r="AP12" vm="448">
        <f>CUBEVALUE("ThisWorkbookDataModel",Product!$Q$1,Product!$Q$2,$AH$6,$AH12,AP$7)</f>
        <v>42425.36</v>
      </c>
      <c r="AQ12" vm="378">
        <f>CUBEVALUE("ThisWorkbookDataModel",Product!$Q$1,Product!$Q$2,$AH$6,$AH12,AQ$7)</f>
        <v>52148.75</v>
      </c>
      <c r="AR12" vm="331">
        <f>CUBEVALUE("ThisWorkbookDataModel",Product!$Q$1,Product!$Q$2,$AH$6,$AH12,AR$7)</f>
        <v>38674.660000000003</v>
      </c>
      <c r="AS12" vm="486">
        <f>CUBEVALUE("ThisWorkbookDataModel",Product!$Q$1,Product!$Q$2,$AH$6,$AH12,AS$7)</f>
        <v>30719.08</v>
      </c>
      <c r="AT12" vm="447">
        <f>CUBEVALUE("ThisWorkbookDataModel",Product!$Q$1,Product!$Q$2,$AH$6,$AH12,AT$7)</f>
        <v>47113.52</v>
      </c>
      <c r="AU12" vm="377">
        <f>CUBEVALUE("ThisWorkbookDataModel",Product!$Q$1,Product!$Q$2,$AH$6,$AH12,AU$7)</f>
        <v>41682.61</v>
      </c>
      <c r="AV12" vm="330">
        <f>CUBEVALUE("ThisWorkbookDataModel",Product!$Q$1,Product!$Q$2,$AH$6,$AH12,AV$7)</f>
        <v>36773.660000000003</v>
      </c>
      <c r="AW12" vm="418">
        <f>CUBEVALUE("ThisWorkbookDataModel",Product!$Q$1,Product!$Q$2,$AH$6,$AH12,AW$7)</f>
        <v>44017.599999999999</v>
      </c>
      <c r="AX12" vm="446">
        <f>CUBEVALUE("ThisWorkbookDataModel",Product!$Q$1,Product!$Q$2,$AH$6,$AH12,AX$7)</f>
        <v>44182.44</v>
      </c>
      <c r="AY12" vm="376">
        <f>CUBEVALUE("ThisWorkbookDataModel",Product!$Q$1,Product!$Q$2,$AH$6,$AH12,AY$7)</f>
        <v>36931.31</v>
      </c>
      <c r="AZ12" vm="329">
        <f>CUBEVALUE("ThisWorkbookDataModel",Product!$Q$1,Product!$Q$2,$AH$6,$AH12,AZ$7)</f>
        <v>31740.26</v>
      </c>
      <c r="BA12" vm="417">
        <f>CUBEVALUE("ThisWorkbookDataModel",Product!$Q$1,Product!$Q$2,$AH$6,$AH12,BA$7)</f>
        <v>38413.54</v>
      </c>
      <c r="BB12" vm="445">
        <f>CUBEVALUE("ThisWorkbookDataModel",Product!$Q$1,Product!$Q$2,$AH$6,$AH12,BB$7)</f>
        <v>48281.61</v>
      </c>
      <c r="BC12" vm="375">
        <f>CUBEVALUE("ThisWorkbookDataModel",Product!$Q$1,Product!$Q$2,$AH$6,$AH12,BC$7)</f>
        <v>40021.800000000003</v>
      </c>
      <c r="BD12" vm="328">
        <f>CUBEVALUE("ThisWorkbookDataModel",Product!$Q$1,Product!$Q$2,$AH$6,$AH12,BD$7)</f>
        <v>42603.3</v>
      </c>
      <c r="BE12" vm="485">
        <f>CUBEVALUE("ThisWorkbookDataModel",Product!$Q$1,Product!$Q$2,$AH$6,$AH12,BE$7)</f>
        <v>46190.98</v>
      </c>
      <c r="BF12" vm="444">
        <f>CUBEVALUE("ThisWorkbookDataModel",Product!$Q$1,Product!$Q$2,$AH$6,$AH12,BF$7)</f>
        <v>32555.61</v>
      </c>
      <c r="BG12" vm="374">
        <f>CUBEVALUE("ThisWorkbookDataModel",Product!$Q$1,Product!$Q$2,$AH$6,$AH12,BG$7)</f>
        <v>24843.42</v>
      </c>
      <c r="BH12" vm="327">
        <f>CUBEVALUE("ThisWorkbookDataModel",Product!$Q$1,Product!$Q$2,$AH$6,$AH12,BH$7)</f>
        <v>38263.49</v>
      </c>
      <c r="BI12" vm="416">
        <f>CUBEVALUE("ThisWorkbookDataModel",Product!$Q$1,Product!$Q$2,$AH$6,$AH12,BI$7)</f>
        <v>42776.71</v>
      </c>
      <c r="BJ12" vm="443">
        <f>CUBEVALUE("ThisWorkbookDataModel",Product!$Q$1,Product!$Q$2,$AH$6,$AH12,BJ$7)</f>
        <v>35712.550000000003</v>
      </c>
      <c r="BK12" vm="373">
        <f>CUBEVALUE("ThisWorkbookDataModel",Product!$Q$1,Product!$Q$2,$AH$6,$AH12,BK$7)</f>
        <v>42154.06</v>
      </c>
      <c r="BL12" vm="326">
        <f>CUBEVALUE("ThisWorkbookDataModel",Product!$Q$1,Product!$Q$2,$AH$6,$AH12,BL$7)</f>
        <v>39894.06</v>
      </c>
      <c r="BM12" vm="484">
        <f>CUBEVALUE("ThisWorkbookDataModel",Product!$Q$1,Product!$Q$2,$AH$6,$AH12,BM$7)</f>
        <v>11371.56</v>
      </c>
      <c r="BP12" s="3" t="s">
        <v>62</v>
      </c>
      <c r="BQ12" s="1">
        <v>105683.55</v>
      </c>
      <c r="BR12" s="1">
        <v>175395.55</v>
      </c>
      <c r="BS12" s="1">
        <v>216746.91</v>
      </c>
      <c r="BT12" s="1">
        <v>103233.25</v>
      </c>
      <c r="BU12" s="1">
        <v>115975.87</v>
      </c>
      <c r="BV12" s="1">
        <v>203047.03</v>
      </c>
      <c r="BW12" s="1">
        <v>920082.16</v>
      </c>
    </row>
    <row r="13" spans="1:75" x14ac:dyDescent="0.25">
      <c r="A13" s="3" t="s">
        <v>66</v>
      </c>
      <c r="B13" s="1">
        <v>967296.49</v>
      </c>
      <c r="C13" s="1">
        <v>9126327.5199999996</v>
      </c>
      <c r="D13" s="1"/>
      <c r="F13" s="3" t="s">
        <v>10</v>
      </c>
      <c r="G13" s="5">
        <v>146.81829999999999</v>
      </c>
      <c r="H13" s="4">
        <v>1027</v>
      </c>
      <c r="J13" s="3" t="s">
        <v>489</v>
      </c>
      <c r="K13" s="1">
        <v>76531.789999999994</v>
      </c>
      <c r="L13" s="6">
        <v>8.6107068732850664E-2</v>
      </c>
      <c r="N13" t="str" vm="8">
        <f t="shared" si="0"/>
        <v>MIDWEST</v>
      </c>
      <c r="O13" t="str" vm="17">
        <f>CUBEMEMBER("ThisWorkbookDataModel",{"[Sales_By_Employee].[Region].&amp;[MIDWEST]","[Sales_By_Employee].[Market].&amp;[KANSASCITY]"})</f>
        <v>KANSASCITY</v>
      </c>
      <c r="P13" t="str" vm="37">
        <f>CUBEMEMBER("ThisWorkbookDataModel",{"[Sales_By_Employee].[Region].&amp;[MIDWEST]","[Sales_By_Employee].[Market].&amp;[KANSASCITY]","[Employee_Master].[Home_Branch].&amp;[501619]"})</f>
        <v>501619</v>
      </c>
      <c r="Q13" vm="115">
        <f>CUBEVALUE("ThisWorkbookDataModel",'Employee and Branch'!$B$1,'Employee and Branch'!$B$2,'Employee and Branch'!$B$3,$P13,Q$6)</f>
        <v>208663.76</v>
      </c>
      <c r="S13" t="str" vm="151">
        <f>CUBEMEMBER("ThisWorkbookDataModel","[Measures].[Sales Volume Per Hour]")</f>
        <v>Sales Volume Per Hour</v>
      </c>
      <c r="T13" s="10" vm="226">
        <f>CUBEVALUE("ThisWorkbookDataModel",$T$3,$S13,T$7,Slicer_Job_Title)</f>
        <v>0.3970069583452483</v>
      </c>
      <c r="U13" s="8">
        <f>CUBEVALUE("ThisWorkbookDataModel",$T$3,$S13,U$7,Slicer_Job_Title)/CUBEVALUE("ThisWorkbookDataModel",$T$3,$S13,T$7,Slicer_Job_Title)-1</f>
        <v>0.10839365329146422</v>
      </c>
      <c r="V13" s="8">
        <f>CUBEVALUE("ThisWorkbookDataModel",$T$3,$S13,V$7,Slicer_Job_Title)/CUBEVALUE("ThisWorkbookDataModel",$T$3,$S13,U$7,Slicer_Job_Title)-1</f>
        <v>-9.3178611541619327E-2</v>
      </c>
      <c r="W13" s="8">
        <f>CUBEVALUE("ThisWorkbookDataModel",$T$3,$S13,W$7,Slicer_Job_Title)/CUBEVALUE("ThisWorkbookDataModel",$T$3,$S13,V$7,Slicer_Job_Title)-1</f>
        <v>4.6905526099637607E-2</v>
      </c>
      <c r="X13" s="8">
        <f>CUBEVALUE("ThisWorkbookDataModel",$T$3,$S13,X$7,Slicer_Job_Title)/CUBEVALUE("ThisWorkbookDataModel",$T$3,$S13,W$7,Slicer_Job_Title)-1</f>
        <v>1.4775895988342391E-2</v>
      </c>
      <c r="Y13" s="8">
        <f>CUBEVALUE("ThisWorkbookDataModel",$T$3,$S13,Y$7,Slicer_Job_Title)/CUBEVALUE("ThisWorkbookDataModel",$T$3,$S13,X$7,Slicer_Job_Title)-1</f>
        <v>-4.8779249164907168E-2</v>
      </c>
      <c r="Z13" s="8">
        <f>CUBEVALUE("ThisWorkbookDataModel",$T$3,$S13,Z$7,Slicer_Job_Title)/CUBEVALUE("ThisWorkbookDataModel",$T$3,$S13,Y$7,Slicer_Job_Title)-1</f>
        <v>4.3364076455399747E-2</v>
      </c>
      <c r="AA13" s="8">
        <f>CUBEVALUE("ThisWorkbookDataModel",$T$3,$S13,AA$7,Slicer_Job_Title)/CUBEVALUE("ThisWorkbookDataModel",$T$3,$S13,Z$7,Slicer_Job_Title)-1</f>
        <v>-6.3507025930567007E-3</v>
      </c>
      <c r="AB13" s="8">
        <f>CUBEVALUE("ThisWorkbookDataModel",$T$3,$S13,AB$7,Slicer_Job_Title)/CUBEVALUE("ThisWorkbookDataModel",$T$3,$S13,AA$7,Slicer_Job_Title)-1</f>
        <v>-3.0482803048810903E-2</v>
      </c>
      <c r="AC13" s="8">
        <f>CUBEVALUE("ThisWorkbookDataModel",$T$3,$S13,AC$7,Slicer_Job_Title)/CUBEVALUE("ThisWorkbookDataModel",$T$3,$S13,AB$7,Slicer_Job_Title)-1</f>
        <v>5.0501485903761134E-2</v>
      </c>
      <c r="AD13" s="8">
        <f>CUBEVALUE("ThisWorkbookDataModel",$T$3,$S13,AD$7,Slicer_Job_Title)/CUBEVALUE("ThisWorkbookDataModel",$T$3,$S13,AC$7,Slicer_Job_Title)-1</f>
        <v>-1.3153282151145751E-2</v>
      </c>
      <c r="AE13" s="8">
        <f>CUBEVALUE("ThisWorkbookDataModel",$T$3,$S13,AE$7,Slicer_Job_Title)/CUBEVALUE("ThisWorkbookDataModel",$T$3,$S13,AD$7,Slicer_Job_Title)-1</f>
        <v>-8.1667901051330594E-2</v>
      </c>
      <c r="AF13" s="13"/>
      <c r="AH13" s="3" t="str" vm="283">
        <f>CUBEMEMBER("ThisWorkbookDataModel","[ProductMaster].[Product_Description].&amp;[Predictive Maintenance/Preventative Maintenance]")</f>
        <v>Predictive Maintenance/Preventative Maintenance</v>
      </c>
      <c r="AI13" vm="442">
        <f>CUBEVALUE("ThisWorkbookDataModel",Product!$Q$1,Product!$Q$2,$AH$6,$AH13,AI$7)</f>
        <v>64582.36</v>
      </c>
      <c r="AJ13" vm="372">
        <f>CUBEVALUE("ThisWorkbookDataModel",Product!$Q$1,Product!$Q$2,$AH$6,$AH13,AJ$7)</f>
        <v>81912.41</v>
      </c>
      <c r="AK13" vm="325">
        <f>CUBEVALUE("ThisWorkbookDataModel",Product!$Q$1,Product!$Q$2,$AH$6,$AH13,AK$7)</f>
        <v>70455.820000000007</v>
      </c>
      <c r="AL13" vm="415">
        <f>CUBEVALUE("ThisWorkbookDataModel",Product!$Q$1,Product!$Q$2,$AH$6,$AH13,AL$7)</f>
        <v>62287.23</v>
      </c>
      <c r="AM13" vm="441">
        <f>CUBEVALUE("ThisWorkbookDataModel",Product!$Q$1,Product!$Q$2,$AH$6,$AH13,AM$7)</f>
        <v>72395.87</v>
      </c>
      <c r="AN13" vm="371">
        <f>CUBEVALUE("ThisWorkbookDataModel",Product!$Q$1,Product!$Q$2,$AH$6,$AH13,AN$7)</f>
        <v>70738.960000000006</v>
      </c>
      <c r="AO13" vm="324">
        <f>CUBEVALUE("ThisWorkbookDataModel",Product!$Q$1,Product!$Q$2,$AH$6,$AH13,AO$7)</f>
        <v>73478.34</v>
      </c>
      <c r="AP13" vm="483">
        <f>CUBEVALUE("ThisWorkbookDataModel",Product!$Q$1,Product!$Q$2,$AH$6,$AH13,AP$7)</f>
        <v>81491.14</v>
      </c>
      <c r="AQ13" vm="440">
        <f>CUBEVALUE("ThisWorkbookDataModel",Product!$Q$1,Product!$Q$2,$AH$6,$AH13,AQ$7)</f>
        <v>76997.87</v>
      </c>
      <c r="AR13" vm="370">
        <f>CUBEVALUE("ThisWorkbookDataModel",Product!$Q$1,Product!$Q$2,$AH$6,$AH13,AR$7)</f>
        <v>71179.86</v>
      </c>
      <c r="AS13" vm="323">
        <f>CUBEVALUE("ThisWorkbookDataModel",Product!$Q$1,Product!$Q$2,$AH$6,$AH13,AS$7)</f>
        <v>61479.49</v>
      </c>
      <c r="AT13" vm="414">
        <f>CUBEVALUE("ThisWorkbookDataModel",Product!$Q$1,Product!$Q$2,$AH$6,$AH13,AT$7)</f>
        <v>83539.34</v>
      </c>
      <c r="AU13" vm="439">
        <f>CUBEVALUE("ThisWorkbookDataModel",Product!$Q$1,Product!$Q$2,$AH$6,$AH13,AU$7)</f>
        <v>77557.39</v>
      </c>
      <c r="AV13" vm="369">
        <f>CUBEVALUE("ThisWorkbookDataModel",Product!$Q$1,Product!$Q$2,$AH$6,$AH13,AV$7)</f>
        <v>71528.570000000007</v>
      </c>
      <c r="AW13" vm="322">
        <f>CUBEVALUE("ThisWorkbookDataModel",Product!$Q$1,Product!$Q$2,$AH$6,$AH13,AW$7)</f>
        <v>84950.5</v>
      </c>
      <c r="AX13" vm="482">
        <f>CUBEVALUE("ThisWorkbookDataModel",Product!$Q$1,Product!$Q$2,$AH$6,$AH13,AX$7)</f>
        <v>77251.69</v>
      </c>
      <c r="AY13" vm="438">
        <f>CUBEVALUE("ThisWorkbookDataModel",Product!$Q$1,Product!$Q$2,$AH$6,$AH13,AY$7)</f>
        <v>69950.45</v>
      </c>
      <c r="AZ13" vm="368">
        <f>CUBEVALUE("ThisWorkbookDataModel",Product!$Q$1,Product!$Q$2,$AH$6,$AH13,AZ$7)</f>
        <v>61445.05</v>
      </c>
      <c r="BA13" vm="321">
        <f>CUBEVALUE("ThisWorkbookDataModel",Product!$Q$1,Product!$Q$2,$AH$6,$AH13,BA$7)</f>
        <v>70568.56</v>
      </c>
      <c r="BB13" vm="413">
        <f>CUBEVALUE("ThisWorkbookDataModel",Product!$Q$1,Product!$Q$2,$AH$6,$AH13,BB$7)</f>
        <v>77883.47</v>
      </c>
      <c r="BC13" vm="437">
        <f>CUBEVALUE("ThisWorkbookDataModel",Product!$Q$1,Product!$Q$2,$AH$6,$AH13,BC$7)</f>
        <v>65119.199999999997</v>
      </c>
      <c r="BD13" vm="367">
        <f>CUBEVALUE("ThisWorkbookDataModel",Product!$Q$1,Product!$Q$2,$AH$6,$AH13,BD$7)</f>
        <v>83841.69</v>
      </c>
      <c r="BE13" vm="320">
        <f>CUBEVALUE("ThisWorkbookDataModel",Product!$Q$1,Product!$Q$2,$AH$6,$AH13,BE$7)</f>
        <v>80676.75</v>
      </c>
      <c r="BF13" vm="412">
        <f>CUBEVALUE("ThisWorkbookDataModel",Product!$Q$1,Product!$Q$2,$AH$6,$AH13,BF$7)</f>
        <v>54520.31</v>
      </c>
      <c r="BG13" vm="436">
        <f>CUBEVALUE("ThisWorkbookDataModel",Product!$Q$1,Product!$Q$2,$AH$6,$AH13,BG$7)</f>
        <v>49035.91</v>
      </c>
      <c r="BH13" vm="366">
        <f>CUBEVALUE("ThisWorkbookDataModel",Product!$Q$1,Product!$Q$2,$AH$6,$AH13,BH$7)</f>
        <v>72132.86</v>
      </c>
      <c r="BI13" vm="319">
        <f>CUBEVALUE("ThisWorkbookDataModel",Product!$Q$1,Product!$Q$2,$AH$6,$AH13,BI$7)</f>
        <v>76918.97</v>
      </c>
      <c r="BJ13" vm="481">
        <f>CUBEVALUE("ThisWorkbookDataModel",Product!$Q$1,Product!$Q$2,$AH$6,$AH13,BJ$7)</f>
        <v>64893.1</v>
      </c>
      <c r="BK13" vm="435">
        <f>CUBEVALUE("ThisWorkbookDataModel",Product!$Q$1,Product!$Q$2,$AH$6,$AH13,BK$7)</f>
        <v>74717.759999999995</v>
      </c>
      <c r="BL13" vm="365">
        <f>CUBEVALUE("ThisWorkbookDataModel",Product!$Q$1,Product!$Q$2,$AH$6,$AH13,BL$7)</f>
        <v>74207.070000000007</v>
      </c>
      <c r="BM13" vm="318">
        <f>CUBEVALUE("ThisWorkbookDataModel",Product!$Q$1,Product!$Q$2,$AH$6,$AH13,BM$7)</f>
        <v>21186.78</v>
      </c>
      <c r="BP13" s="3" t="s">
        <v>61</v>
      </c>
      <c r="BQ13" s="1">
        <v>94730.9</v>
      </c>
      <c r="BR13" s="1">
        <v>217035.33</v>
      </c>
      <c r="BS13" s="1">
        <v>231952.86</v>
      </c>
      <c r="BT13" s="1">
        <v>116286.93</v>
      </c>
      <c r="BU13" s="1">
        <v>97840.78</v>
      </c>
      <c r="BV13" s="1">
        <v>184806.45</v>
      </c>
      <c r="BW13" s="1">
        <v>942653.25</v>
      </c>
    </row>
    <row r="14" spans="1:75" x14ac:dyDescent="0.25">
      <c r="A14" s="3" t="s">
        <v>65</v>
      </c>
      <c r="B14" s="1">
        <v>985011.12</v>
      </c>
      <c r="C14" s="1">
        <v>10111338.640000001</v>
      </c>
      <c r="D14" s="1"/>
      <c r="F14" s="3" t="s">
        <v>11</v>
      </c>
      <c r="G14" s="5">
        <v>159.09630000000001</v>
      </c>
      <c r="H14" s="4">
        <v>2153</v>
      </c>
      <c r="J14" s="3" t="s">
        <v>218</v>
      </c>
      <c r="K14" s="1">
        <v>75689.320000000007</v>
      </c>
      <c r="L14" s="6">
        <v>9.3132139573144992E-2</v>
      </c>
      <c r="N14" t="str" vm="8">
        <f t="shared" si="0"/>
        <v>MIDWEST</v>
      </c>
      <c r="O14" t="str" vm="17">
        <f>CUBEMEMBER("ThisWorkbookDataModel",{"[Sales_By_Employee].[Region].&amp;[MIDWEST]","[Sales_By_Employee].[Market].&amp;[KANSASCITY]"})</f>
        <v>KANSASCITY</v>
      </c>
      <c r="P14" t="str" vm="67">
        <f>CUBEMEMBER("ThisWorkbookDataModel",{"[Sales_By_Employee].[Region].&amp;[MIDWEST]","[Sales_By_Employee].[Market].&amp;[KANSASCITY]","[Employee_Master].[Home_Branch].&amp;[701512]"})</f>
        <v>701512</v>
      </c>
      <c r="Q14" vm="88">
        <f>CUBEVALUE("ThisWorkbookDataModel",'Employee and Branch'!$B$1,'Employee and Branch'!$B$2,'Employee and Branch'!$B$3,$P14,Q$6)</f>
        <v>161739.28</v>
      </c>
      <c r="S14" t="str" vm="145">
        <f>CUBEMEMBER("ThisWorkbookDataModel","[Measures].[Hours Worked For Sale]")</f>
        <v>Hours Worked For Sale</v>
      </c>
      <c r="T14" s="7" vm="196">
        <f>CUBEVALUE("ThisWorkbookDataModel",$T$3,$S14,T$7,Slicer_Job_Title)</f>
        <v>2.5188475390156064</v>
      </c>
      <c r="U14" s="8">
        <f>CUBEVALUE("ThisWorkbookDataModel",$T$3,$S14,U$7,Slicer_Job_Title)/CUBEVALUE("ThisWorkbookDataModel",$T$3,$S14,T$7,Slicer_Job_Title)-1</f>
        <v>-9.7793462611032167E-2</v>
      </c>
      <c r="V14" s="8">
        <f>CUBEVALUE("ThisWorkbookDataModel",$T$3,$S14,V$7,Slicer_Job_Title)/CUBEVALUE("ThisWorkbookDataModel",$T$3,$S14,U$7,Slicer_Job_Title)-1</f>
        <v>0.1027529927365578</v>
      </c>
      <c r="W14" s="8">
        <f>CUBEVALUE("ThisWorkbookDataModel",$T$3,$S14,W$7,Slicer_Job_Title)/CUBEVALUE("ThisWorkbookDataModel",$T$3,$S14,V$7,Slicer_Job_Title)-1</f>
        <v>-4.480397221169452E-2</v>
      </c>
      <c r="X14" s="8">
        <f>CUBEVALUE("ThisWorkbookDataModel",$T$3,$S14,X$7,Slicer_Job_Title)/CUBEVALUE("ThisWorkbookDataModel",$T$3,$S14,W$7,Slicer_Job_Title)-1</f>
        <v>-1.4560747891978143E-2</v>
      </c>
      <c r="Y14" s="8">
        <f>CUBEVALUE("ThisWorkbookDataModel",$T$3,$S14,Y$7,Slicer_Job_Title)/CUBEVALUE("ThisWorkbookDataModel",$T$3,$S14,X$7,Slicer_Job_Title)-1</f>
        <v>5.128068234643024E-2</v>
      </c>
      <c r="Z14" s="8">
        <f>CUBEVALUE("ThisWorkbookDataModel",$T$3,$S14,Z$7,Slicer_Job_Title)/CUBEVALUE("ThisWorkbookDataModel",$T$3,$S14,Y$7,Slicer_Job_Title)-1</f>
        <v>-4.1561787906978509E-2</v>
      </c>
      <c r="AA14" s="8">
        <f>CUBEVALUE("ThisWorkbookDataModel",$T$3,$S14,AA$7,Slicer_Job_Title)/CUBEVALUE("ThisWorkbookDataModel",$T$3,$S14,Z$7,Slicer_Job_Title)-1</f>
        <v>6.3912917863775398E-3</v>
      </c>
      <c r="AB14" s="8">
        <f>CUBEVALUE("ThisWorkbookDataModel",$T$3,$S14,AB$7,Slicer_Job_Title)/CUBEVALUE("ThisWorkbookDataModel",$T$3,$S14,AA$7,Slicer_Job_Title)-1</f>
        <v>3.1441219552029942E-2</v>
      </c>
      <c r="AC14" s="8">
        <f>CUBEVALUE("ThisWorkbookDataModel",$T$3,$S14,AC$7,Slicer_Job_Title)/CUBEVALUE("ThisWorkbookDataModel",$T$3,$S14,AB$7,Slicer_Job_Title)-1</f>
        <v>-4.8073692975611593E-2</v>
      </c>
      <c r="AD14" s="8">
        <f>CUBEVALUE("ThisWorkbookDataModel",$T$3,$S14,AD$7,Slicer_Job_Title)/CUBEVALUE("ThisWorkbookDataModel",$T$3,$S14,AC$7,Slicer_Job_Title)-1</f>
        <v>1.3328596947474791E-2</v>
      </c>
      <c r="AE14" s="8">
        <f>CUBEVALUE("ThisWorkbookDataModel",$T$3,$S14,AE$7,Slicer_Job_Title)/CUBEVALUE("ThisWorkbookDataModel",$T$3,$S14,AD$7,Slicer_Job_Title)-1</f>
        <v>8.8930683295102231E-2</v>
      </c>
      <c r="AF14" s="13"/>
      <c r="BP14" s="3" t="s">
        <v>57</v>
      </c>
      <c r="BQ14" s="1">
        <v>104305.11</v>
      </c>
      <c r="BR14" s="1">
        <v>223870.74</v>
      </c>
      <c r="BS14" s="1">
        <v>240210.45</v>
      </c>
      <c r="BT14" s="1">
        <v>116321.43</v>
      </c>
      <c r="BU14" s="1">
        <v>103624.81</v>
      </c>
      <c r="BV14" s="1">
        <v>180052.44</v>
      </c>
      <c r="BW14" s="1">
        <v>968384.98</v>
      </c>
    </row>
    <row r="15" spans="1:75" x14ac:dyDescent="0.25">
      <c r="A15" s="3" t="s">
        <v>58</v>
      </c>
      <c r="B15" s="1">
        <v>661351.81999999995</v>
      </c>
      <c r="C15" s="1">
        <v>10772690.460000001</v>
      </c>
      <c r="D15" s="1"/>
      <c r="F15" s="3" t="s">
        <v>12</v>
      </c>
      <c r="G15" s="5">
        <v>166.7765</v>
      </c>
      <c r="H15" s="4">
        <v>678</v>
      </c>
      <c r="J15" s="3" t="s">
        <v>159</v>
      </c>
      <c r="K15" s="1">
        <v>75489.070000000007</v>
      </c>
      <c r="L15" s="6">
        <v>0.10013862429804327</v>
      </c>
      <c r="N15" t="str" vm="8">
        <f t="shared" si="0"/>
        <v>MIDWEST</v>
      </c>
      <c r="O15" t="str" vm="17">
        <f>CUBEMEMBER("ThisWorkbookDataModel",{"[Sales_By_Employee].[Region].&amp;[MIDWEST]","[Sales_By_Employee].[Market].&amp;[KANSASCITY]"})</f>
        <v>KANSASCITY</v>
      </c>
      <c r="P15" t="str" vm="78">
        <f>CUBEMEMBER("ThisWorkbookDataModel",{"[Sales_By_Employee].[Region].&amp;[MIDWEST]","[Sales_By_Employee].[Market].&amp;[KANSASCITY]","[Employee_Master].[Home_Branch].&amp;[701715]"})</f>
        <v>701715</v>
      </c>
      <c r="Q15" vm="109">
        <f>CUBEVALUE("ThisWorkbookDataModel",'Employee and Branch'!$B$1,'Employee and Branch'!$B$2,'Employee and Branch'!$B$3,$P15,Q$6)</f>
        <v>1443.36</v>
      </c>
      <c r="S15" t="str" vm="140">
        <f>CUBEMEMBER("ThisWorkbookDataModel","[Measures].[Distinct Count of Employee_Number]")</f>
        <v>Distinct Count of Employee_Number</v>
      </c>
      <c r="T15" s="10" vm="266">
        <f>CUBEVALUE("ThisWorkbookDataModel",$T$3,$S15,T$7,Slicer_Job_Title)</f>
        <v>306</v>
      </c>
      <c r="U15" s="8">
        <f>CUBEVALUE("ThisWorkbookDataModel",$T$3,$S15,U$7,Slicer_Job_Title)/CUBEVALUE("ThisWorkbookDataModel",$T$3,$S15,T$7,Slicer_Job_Title)-1</f>
        <v>6.5359477124182996E-2</v>
      </c>
      <c r="V15" s="8">
        <f>CUBEVALUE("ThisWorkbookDataModel",$T$3,$S15,V$7,Slicer_Job_Title)/CUBEVALUE("ThisWorkbookDataModel",$T$3,$S15,U$7,Slicer_Job_Title)-1</f>
        <v>-6.1349693251533721E-2</v>
      </c>
      <c r="W15" s="8">
        <f>CUBEVALUE("ThisWorkbookDataModel",$T$3,$S15,W$7,Slicer_Job_Title)/CUBEVALUE("ThisWorkbookDataModel",$T$3,$S15,V$7,Slicer_Job_Title)-1</f>
        <v>8.8235294117646967E-2</v>
      </c>
      <c r="X15" s="8">
        <f>CUBEVALUE("ThisWorkbookDataModel",$T$3,$S15,X$7,Slicer_Job_Title)/CUBEVALUE("ThisWorkbookDataModel",$T$3,$S15,W$7,Slicer_Job_Title)-1</f>
        <v>-7.8078078078078095E-2</v>
      </c>
      <c r="Y15" s="8">
        <f>CUBEVALUE("ThisWorkbookDataModel",$T$3,$S15,Y$7,Slicer_Job_Title)/CUBEVALUE("ThisWorkbookDataModel",$T$3,$S15,X$7,Slicer_Job_Title)-1</f>
        <v>6.8403908794788304E-2</v>
      </c>
      <c r="Z15" s="8">
        <f>CUBEVALUE("ThisWorkbookDataModel",$T$3,$S15,Z$7,Slicer_Job_Title)/CUBEVALUE("ThisWorkbookDataModel",$T$3,$S15,Y$7,Slicer_Job_Title)-1</f>
        <v>-6.0975609756097615E-3</v>
      </c>
      <c r="AA15" s="8">
        <f>CUBEVALUE("ThisWorkbookDataModel",$T$3,$S15,AA$7,Slicer_Job_Title)/CUBEVALUE("ThisWorkbookDataModel",$T$3,$S15,Z$7,Slicer_Job_Title)-1</f>
        <v>9.2024539877300082E-3</v>
      </c>
      <c r="AB15" s="8">
        <f>CUBEVALUE("ThisWorkbookDataModel",$T$3,$S15,AB$7,Slicer_Job_Title)/CUBEVALUE("ThisWorkbookDataModel",$T$3,$S15,AA$7,Slicer_Job_Title)-1</f>
        <v>-6.6869300911854057E-2</v>
      </c>
      <c r="AC15" s="8">
        <f>CUBEVALUE("ThisWorkbookDataModel",$T$3,$S15,AC$7,Slicer_Job_Title)/CUBEVALUE("ThisWorkbookDataModel",$T$3,$S15,AB$7,Slicer_Job_Title)-1</f>
        <v>2.931596091205213E-2</v>
      </c>
      <c r="AD15" s="8">
        <f>CUBEVALUE("ThisWorkbookDataModel",$T$3,$S15,AD$7,Slicer_Job_Title)/CUBEVALUE("ThisWorkbookDataModel",$T$3,$S15,AC$7,Slicer_Job_Title)-1</f>
        <v>-9.493670886076E-3</v>
      </c>
      <c r="AE15" s="8">
        <f>CUBEVALUE("ThisWorkbookDataModel",$T$3,$S15,AE$7,Slicer_Job_Title)/CUBEVALUE("ThisWorkbookDataModel",$T$3,$S15,AD$7,Slicer_Job_Title)-1</f>
        <v>-2.2364217252396124E-2</v>
      </c>
      <c r="AF15" s="13"/>
      <c r="BP15" s="3" t="s">
        <v>67</v>
      </c>
      <c r="BQ15" s="1">
        <v>95765.64</v>
      </c>
      <c r="BR15" s="1">
        <v>166343.44</v>
      </c>
      <c r="BS15" s="1">
        <v>207439.54</v>
      </c>
      <c r="BT15" s="1">
        <v>99419.35</v>
      </c>
      <c r="BU15" s="1">
        <v>99106.18</v>
      </c>
      <c r="BV15" s="1">
        <v>186395.72</v>
      </c>
      <c r="BW15" s="1">
        <v>854469.87</v>
      </c>
    </row>
    <row r="16" spans="1:75" x14ac:dyDescent="0.25">
      <c r="A16" s="3" t="s">
        <v>55</v>
      </c>
      <c r="B16" s="1">
        <v>10772690.460000001</v>
      </c>
      <c r="C16" s="1">
        <v>10772690.460000001</v>
      </c>
      <c r="D16" s="1"/>
      <c r="F16" s="3" t="s">
        <v>13</v>
      </c>
      <c r="G16" s="5">
        <v>145.9092</v>
      </c>
      <c r="H16" s="4">
        <v>440</v>
      </c>
      <c r="J16" s="3" t="s">
        <v>139</v>
      </c>
      <c r="K16" s="1">
        <v>75358.83</v>
      </c>
      <c r="L16" s="6">
        <v>0.1071330208548058</v>
      </c>
      <c r="N16" t="str" vm="8">
        <f t="shared" si="0"/>
        <v>MIDWEST</v>
      </c>
      <c r="O16" t="str" vm="15">
        <f>CUBEMEMBER("ThisWorkbookDataModel",{"[Sales_By_Employee].[Region].&amp;[MIDWEST]","[Sales_By_Employee].[Market].&amp;[TULSA]"})</f>
        <v>TULSA</v>
      </c>
      <c r="P16" t="str" vm="34">
        <f>CUBEMEMBER("ThisWorkbookDataModel",{"[Sales_By_Employee].[Region].&amp;[MIDWEST]","[Sales_By_Employee].[Market].&amp;[TULSA]","[Employee_Master].[Home_Branch].&amp;[102516]"})</f>
        <v>102516</v>
      </c>
      <c r="Q16" vm="106">
        <f>CUBEVALUE("ThisWorkbookDataModel",'Employee and Branch'!$B$1,'Employee and Branch'!$B$2,'Employee and Branch'!$B$3,$P16,Q$6)</f>
        <v>63228.54</v>
      </c>
      <c r="S16" t="str" vm="137">
        <f>CUBEMEMBER("ThisWorkbookDataModel","[Measures].[Employee Usage Rate]")</f>
        <v>Employee Usage Rate</v>
      </c>
      <c r="T16" s="7" vm="159">
        <f>CUBEVALUE("ThisWorkbookDataModel",$T$3,$S16,T$7,Slicer_Job_Title)</f>
        <v>34.284313725490193</v>
      </c>
      <c r="U16" s="8">
        <f>CUBEVALUE("ThisWorkbookDataModel",$T$3,$S16,U$7,Slicer_Job_Title)/CUBEVALUE("ThisWorkbookDataModel",$T$3,$S16,T$7,Slicer_Job_Title)-1</f>
        <v>0.52129169437081058</v>
      </c>
      <c r="V16" s="8">
        <f>CUBEVALUE("ThisWorkbookDataModel",$T$3,$S16,V$7,Slicer_Job_Title)/CUBEVALUE("ThisWorkbookDataModel",$T$3,$S16,U$7,Slicer_Job_Title)-1</f>
        <v>-0.23169805866630988</v>
      </c>
      <c r="W16" s="8">
        <f>CUBEVALUE("ThisWorkbookDataModel",$T$3,$S16,W$7,Slicer_Job_Title)/CUBEVALUE("ThisWorkbookDataModel",$T$3,$S16,V$7,Slicer_Job_Title)-1</f>
        <v>8.4761976133693517E-2</v>
      </c>
      <c r="X16" s="8">
        <f>CUBEVALUE("ThisWorkbookDataModel",$T$3,$S16,X$7,Slicer_Job_Title)/CUBEVALUE("ThisWorkbookDataModel",$T$3,$S16,W$7,Slicer_Job_Title)-1</f>
        <v>7.4199591568074874E-2</v>
      </c>
      <c r="Y16" s="8">
        <f>CUBEVALUE("ThisWorkbookDataModel",$T$3,$S16,Y$7,Slicer_Job_Title)/CUBEVALUE("ThisWorkbookDataModel",$T$3,$S16,X$7,Slicer_Job_Title)-1</f>
        <v>-7.5450670795511487E-2</v>
      </c>
      <c r="Z16" s="8">
        <f>CUBEVALUE("ThisWorkbookDataModel",$T$3,$S16,Z$7,Slicer_Job_Title)/CUBEVALUE("ThisWorkbookDataModel",$T$3,$S16,Y$7,Slicer_Job_Title)-1</f>
        <v>2.4609198987903369E-2</v>
      </c>
      <c r="AA16" s="8">
        <f>CUBEVALUE("ThisWorkbookDataModel",$T$3,$S16,AA$7,Slicer_Job_Title)/CUBEVALUE("ThisWorkbookDataModel",$T$3,$S16,Z$7,Slicer_Job_Title)-1</f>
        <v>2.1047683688224295E-2</v>
      </c>
      <c r="AB16" s="8">
        <f>CUBEVALUE("ThisWorkbookDataModel",$T$3,$S16,AB$7,Slicer_Job_Title)/CUBEVALUE("ThisWorkbookDataModel",$T$3,$S16,AA$7,Slicer_Job_Title)-1</f>
        <v>-4.8205575405555035E-2</v>
      </c>
      <c r="AC16" s="8">
        <f>CUBEVALUE("ThisWorkbookDataModel",$T$3,$S16,AC$7,Slicer_Job_Title)/CUBEVALUE("ThisWorkbookDataModel",$T$3,$S16,AB$7,Slicer_Job_Title)-1</f>
        <v>9.2176683807117632E-2</v>
      </c>
      <c r="AD16" s="8">
        <f>CUBEVALUE("ThisWorkbookDataModel",$T$3,$S16,AD$7,Slicer_Job_Title)/CUBEVALUE("ThisWorkbookDataModel",$T$3,$S16,AC$7,Slicer_Job_Title)-1</f>
        <v>2.7413673845761544E-2</v>
      </c>
      <c r="AE16" s="8">
        <f>CUBEVALUE("ThisWorkbookDataModel",$T$3,$S16,AE$7,Slicer_Job_Title)/CUBEVALUE("ThisWorkbookDataModel",$T$3,$S16,AD$7,Slicer_Job_Title)-1</f>
        <v>-0.30753651308185226</v>
      </c>
      <c r="AF16" s="13"/>
      <c r="BP16" s="3" t="s">
        <v>66</v>
      </c>
      <c r="BQ16" s="1">
        <v>93596.71</v>
      </c>
      <c r="BR16" s="1">
        <v>241253.74</v>
      </c>
      <c r="BS16" s="1">
        <v>248858.21</v>
      </c>
      <c r="BT16" s="1">
        <v>125441.19</v>
      </c>
      <c r="BU16" s="1">
        <v>91862.3</v>
      </c>
      <c r="BV16" s="1">
        <v>166284.34</v>
      </c>
      <c r="BW16" s="1">
        <v>967296.49</v>
      </c>
    </row>
    <row r="17" spans="6:75" x14ac:dyDescent="0.25">
      <c r="F17" s="3" t="s">
        <v>14</v>
      </c>
      <c r="G17" s="5">
        <v>159.62809999999999</v>
      </c>
      <c r="H17" s="4">
        <v>985</v>
      </c>
      <c r="J17" s="3" t="s">
        <v>590</v>
      </c>
      <c r="K17" s="1">
        <v>74653.740000000005</v>
      </c>
      <c r="L17" s="6">
        <v>0.11406197479431687</v>
      </c>
      <c r="N17" t="str" vm="8">
        <f t="shared" si="0"/>
        <v>MIDWEST</v>
      </c>
      <c r="O17" t="str" vm="15">
        <f>CUBEMEMBER("ThisWorkbookDataModel",{"[Sales_By_Employee].[Region].&amp;[MIDWEST]","[Sales_By_Employee].[Market].&amp;[TULSA]"})</f>
        <v>TULSA</v>
      </c>
      <c r="P17" t="str" vm="54">
        <f>CUBEMEMBER("ThisWorkbookDataModel",{"[Sales_By_Employee].[Region].&amp;[MIDWEST]","[Sales_By_Employee].[Market].&amp;[TULSA]","[Employee_Master].[Home_Branch].&amp;[103516]"})</f>
        <v>103516</v>
      </c>
      <c r="Q17" vm="128">
        <f>CUBEVALUE("ThisWorkbookDataModel",'Employee and Branch'!$B$1,'Employee and Branch'!$B$2,'Employee and Branch'!$B$3,$P17,Q$6)</f>
        <v>101663.15</v>
      </c>
      <c r="S17" t="str" vm="150">
        <f>CUBEMEMBER("ThisWorkbookDataModel","[Measures].[Revenue Per Employee]")</f>
        <v>Revenue Per Employee</v>
      </c>
      <c r="T17" s="10" vm="214">
        <f>CUBEVALUE("ThisWorkbookDataModel",$T$3,$S17,T$7,Slicer_Job_Title)</f>
        <v>2229.9632000000001</v>
      </c>
      <c r="U17" s="8">
        <f>CUBEVALUE("ThisWorkbookDataModel",$T$3,$S17,U$7,Slicer_Job_Title)/CUBEVALUE("ThisWorkbookDataModel",$T$3,$S17,T$7,Slicer_Job_Title)-1</f>
        <v>0.5356940419465217</v>
      </c>
      <c r="V17" s="8">
        <f>CUBEVALUE("ThisWorkbookDataModel",$T$3,$S17,V$7,Slicer_Job_Title)/CUBEVALUE("ThisWorkbookDataModel",$T$3,$S17,U$7,Slicer_Job_Title)-1</f>
        <v>-0.2405877318690165</v>
      </c>
      <c r="W17" s="8">
        <f>CUBEVALUE("ThisWorkbookDataModel",$T$3,$S17,W$7,Slicer_Job_Title)/CUBEVALUE("ThisWorkbookDataModel",$T$3,$S17,V$7,Slicer_Job_Title)-1</f>
        <v>9.0836227686538207E-2</v>
      </c>
      <c r="X17" s="8">
        <f>CUBEVALUE("ThisWorkbookDataModel",$T$3,$S17,X$7,Slicer_Job_Title)/CUBEVALUE("ThisWorkbookDataModel",$T$3,$S17,W$7,Slicer_Job_Title)-1</f>
        <v>7.2657556346943819E-2</v>
      </c>
      <c r="Y17" s="8">
        <f>CUBEVALUE("ThisWorkbookDataModel",$T$3,$S17,Y$7,Slicer_Job_Title)/CUBEVALUE("ThisWorkbookDataModel",$T$3,$S17,X$7,Slicer_Job_Title)-1</f>
        <v>-7.8167305725429514E-2</v>
      </c>
      <c r="Z17" s="8">
        <f>CUBEVALUE("ThisWorkbookDataModel",$T$3,$S17,Z$7,Slicer_Job_Title)/CUBEVALUE("ThisWorkbookDataModel",$T$3,$S17,Y$7,Slicer_Job_Title)-1</f>
        <v>3.081709091045215E-2</v>
      </c>
      <c r="AA17" s="8">
        <f>CUBEVALUE("ThisWorkbookDataModel",$T$3,$S17,AA$7,Slicer_Job_Title)/CUBEVALUE("ThisWorkbookDataModel",$T$3,$S17,Z$7,Slicer_Job_Title)-1</f>
        <v>1.7929678724504017E-2</v>
      </c>
      <c r="AB17" s="8">
        <f>CUBEVALUE("ThisWorkbookDataModel",$T$3,$S17,AB$7,Slicer_Job_Title)/CUBEVALUE("ThisWorkbookDataModel",$T$3,$S17,AA$7,Slicer_Job_Title)-1</f>
        <v>-5.4402678734807641E-2</v>
      </c>
      <c r="AC17" s="8">
        <f>CUBEVALUE("ThisWorkbookDataModel",$T$3,$S17,AC$7,Slicer_Job_Title)/CUBEVALUE("ThisWorkbookDataModel",$T$3,$S17,AB$7,Slicer_Job_Title)-1</f>
        <v>9.9801080699654321E-2</v>
      </c>
      <c r="AD17" s="8">
        <f>CUBEVALUE("ThisWorkbookDataModel",$T$3,$S17,AD$7,Slicer_Job_Title)/CUBEVALUE("ThisWorkbookDataModel",$T$3,$S17,AC$7,Slicer_Job_Title)-1</f>
        <v>2.8073760477073106E-2</v>
      </c>
      <c r="AE17" s="8">
        <f>CUBEVALUE("ThisWorkbookDataModel",$T$3,$S17,AE$7,Slicer_Job_Title)/CUBEVALUE("ThisWorkbookDataModel",$T$3,$S17,AD$7,Slicer_Job_Title)-1</f>
        <v>-0.31322522234188466</v>
      </c>
      <c r="AF17" s="13"/>
      <c r="BP17" s="3" t="s">
        <v>65</v>
      </c>
      <c r="BQ17" s="1">
        <v>101137.39</v>
      </c>
      <c r="BR17" s="1">
        <v>220879.34</v>
      </c>
      <c r="BS17" s="1">
        <v>252953.85</v>
      </c>
      <c r="BT17" s="1">
        <v>118226.73</v>
      </c>
      <c r="BU17" s="1">
        <v>99719.97</v>
      </c>
      <c r="BV17" s="1">
        <v>192093.84</v>
      </c>
      <c r="BW17" s="1">
        <v>985011.12</v>
      </c>
    </row>
    <row r="18" spans="6:75" x14ac:dyDescent="0.25">
      <c r="F18" s="3" t="s">
        <v>15</v>
      </c>
      <c r="G18" s="5">
        <v>129.9393</v>
      </c>
      <c r="H18" s="4">
        <v>3061</v>
      </c>
      <c r="J18" s="3" t="s">
        <v>622</v>
      </c>
      <c r="K18" s="1">
        <v>71427.16</v>
      </c>
      <c r="L18" s="6">
        <v>0.12069145513475375</v>
      </c>
      <c r="N18" t="str" vm="8">
        <f t="shared" si="0"/>
        <v>MIDWEST</v>
      </c>
      <c r="O18" t="str" vm="15">
        <f>CUBEMEMBER("ThisWorkbookDataModel",{"[Sales_By_Employee].[Region].&amp;[MIDWEST]","[Sales_By_Employee].[Market].&amp;[TULSA]"})</f>
        <v>TULSA</v>
      </c>
      <c r="P18" t="str" vm="66">
        <f>CUBEMEMBER("ThisWorkbookDataModel",{"[Sales_By_Employee].[Region].&amp;[MIDWEST]","[Sales_By_Employee].[Market].&amp;[TULSA]","[Employee_Master].[Home_Branch].&amp;[301606]"})</f>
        <v>301606</v>
      </c>
      <c r="Q18" vm="86">
        <f>CUBEVALUE("ThisWorkbookDataModel",'Employee and Branch'!$B$1,'Employee and Branch'!$B$2,'Employee and Branch'!$B$3,$P18,Q$6)</f>
        <v>43012.4</v>
      </c>
      <c r="T18" s="7" t="e">
        <f>CUBEVALUE("ThisWorkbookDataModel",$T$3,$S18,T$7,Slicer_Job_Title)</f>
        <v>#N/A</v>
      </c>
      <c r="U18" s="8" t="e">
        <f>CUBEVALUE("ThisWorkbookDataModel",$T$3,$S18,U$7,Slicer_Job_Title)/CUBEVALUE("ThisWorkbookDataModel",$T$3,$S18,T$7,Slicer_Job_Title)-1</f>
        <v>#N/A</v>
      </c>
      <c r="V18" s="8" t="e">
        <f>CUBEVALUE("ThisWorkbookDataModel",$T$3,$S18,V$7,Slicer_Job_Title)/CUBEVALUE("ThisWorkbookDataModel",$T$3,$S18,U$7,Slicer_Job_Title)-1</f>
        <v>#N/A</v>
      </c>
      <c r="W18" s="8" t="e">
        <f>CUBEVALUE("ThisWorkbookDataModel",$T$3,$S18,W$7,Slicer_Job_Title)/CUBEVALUE("ThisWorkbookDataModel",$T$3,$S18,V$7,Slicer_Job_Title)-1</f>
        <v>#N/A</v>
      </c>
      <c r="X18" s="8" t="e">
        <f>CUBEVALUE("ThisWorkbookDataModel",$T$3,$S18,X$7,Slicer_Job_Title)/CUBEVALUE("ThisWorkbookDataModel",$T$3,$S18,W$7,Slicer_Job_Title)-1</f>
        <v>#N/A</v>
      </c>
      <c r="Y18" s="8" t="e">
        <f>CUBEVALUE("ThisWorkbookDataModel",$T$3,$S18,Y$7,Slicer_Job_Title)/CUBEVALUE("ThisWorkbookDataModel",$T$3,$S18,X$7,Slicer_Job_Title)-1</f>
        <v>#N/A</v>
      </c>
      <c r="Z18" s="8" t="e">
        <f>CUBEVALUE("ThisWorkbookDataModel",$T$3,$S18,Z$7,Slicer_Job_Title)/CUBEVALUE("ThisWorkbookDataModel",$T$3,$S18,Y$7,Slicer_Job_Title)-1</f>
        <v>#N/A</v>
      </c>
      <c r="AA18" s="8" t="e">
        <f>CUBEVALUE("ThisWorkbookDataModel",$T$3,$S18,AA$7,Slicer_Job_Title)/CUBEVALUE("ThisWorkbookDataModel",$T$3,$S18,Z$7,Slicer_Job_Title)-1</f>
        <v>#N/A</v>
      </c>
      <c r="AB18" s="8" t="e">
        <f>CUBEVALUE("ThisWorkbookDataModel",$T$3,$S18,AB$7,Slicer_Job_Title)/CUBEVALUE("ThisWorkbookDataModel",$T$3,$S18,AA$7,Slicer_Job_Title)-1</f>
        <v>#N/A</v>
      </c>
      <c r="AC18" s="8" t="e">
        <f>CUBEVALUE("ThisWorkbookDataModel",$T$3,$S18,AC$7,Slicer_Job_Title)/CUBEVALUE("ThisWorkbookDataModel",$T$3,$S18,AB$7,Slicer_Job_Title)-1</f>
        <v>#N/A</v>
      </c>
      <c r="AD18" s="8" t="e">
        <f>CUBEVALUE("ThisWorkbookDataModel",$T$3,$S18,AD$7,Slicer_Job_Title)/CUBEVALUE("ThisWorkbookDataModel",$T$3,$S18,AC$7,Slicer_Job_Title)-1</f>
        <v>#N/A</v>
      </c>
      <c r="AE18" s="8" t="e">
        <f>CUBEVALUE("ThisWorkbookDataModel",$T$3,$S18,AE$7,Slicer_Job_Title)/CUBEVALUE("ThisWorkbookDataModel",$T$3,$S18,AD$7,Slicer_Job_Title)-1</f>
        <v>#N/A</v>
      </c>
      <c r="AF18" s="14"/>
      <c r="BP18" s="3" t="s">
        <v>58</v>
      </c>
      <c r="BQ18" s="1">
        <v>94447.45</v>
      </c>
      <c r="BR18" s="1">
        <v>100992.89</v>
      </c>
      <c r="BS18" s="1">
        <v>136455.12</v>
      </c>
      <c r="BT18" s="1">
        <v>78959.59</v>
      </c>
      <c r="BU18" s="1">
        <v>92540.17</v>
      </c>
      <c r="BV18" s="1">
        <v>158880.39000000001</v>
      </c>
      <c r="BW18" s="1">
        <v>662275.61</v>
      </c>
    </row>
    <row r="19" spans="6:75" x14ac:dyDescent="0.25">
      <c r="F19" s="3" t="s">
        <v>16</v>
      </c>
      <c r="G19" s="5">
        <v>155.0222</v>
      </c>
      <c r="H19" s="4">
        <v>661</v>
      </c>
      <c r="J19" s="3" t="s">
        <v>259</v>
      </c>
      <c r="K19" s="1">
        <v>70304.09</v>
      </c>
      <c r="L19" s="6">
        <v>0.12721669822865958</v>
      </c>
      <c r="N19" t="str" vm="8">
        <f t="shared" si="0"/>
        <v>MIDWEST</v>
      </c>
      <c r="O19" t="str" vm="15">
        <f>CUBEMEMBER("ThisWorkbookDataModel",{"[Sales_By_Employee].[Region].&amp;[MIDWEST]","[Sales_By_Employee].[Market].&amp;[TULSA]"})</f>
        <v>TULSA</v>
      </c>
      <c r="P19" t="str" vm="77">
        <f>CUBEMEMBER("ThisWorkbookDataModel",{"[Sales_By_Employee].[Region].&amp;[MIDWEST]","[Sales_By_Employee].[Market].&amp;[TULSA]","[Employee_Master].[Home_Branch].&amp;[301619]"})</f>
        <v>301619</v>
      </c>
      <c r="Q19" vm="89">
        <f>CUBEVALUE("ThisWorkbookDataModel",'Employee and Branch'!$B$1,'Employee and Branch'!$B$2,'Employee and Branch'!$B$3,$P19,Q$6)</f>
        <v>182643.94</v>
      </c>
      <c r="S19" t="s">
        <v>743</v>
      </c>
      <c r="BP19" s="3" t="s">
        <v>55</v>
      </c>
      <c r="BQ19" s="1">
        <v>1138593.21</v>
      </c>
      <c r="BR19" s="1">
        <v>2361157.91</v>
      </c>
      <c r="BS19" s="1">
        <v>2627797.92</v>
      </c>
      <c r="BT19" s="1">
        <v>1276782.57</v>
      </c>
      <c r="BU19" s="1">
        <v>1190915.3999999999</v>
      </c>
      <c r="BV19" s="1">
        <v>2178924.77</v>
      </c>
      <c r="BW19" s="1">
        <v>10774171.779999999</v>
      </c>
    </row>
    <row r="20" spans="6:75" x14ac:dyDescent="0.25">
      <c r="F20" s="3" t="s">
        <v>17</v>
      </c>
      <c r="G20" s="5">
        <v>177.7372</v>
      </c>
      <c r="H20" s="4">
        <v>242</v>
      </c>
      <c r="J20" s="3" t="s">
        <v>427</v>
      </c>
      <c r="K20" s="1">
        <v>68762.11</v>
      </c>
      <c r="L20" s="6">
        <v>0.13359882312921506</v>
      </c>
      <c r="N20" t="str" vm="8">
        <f t="shared" si="0"/>
        <v>MIDWEST</v>
      </c>
      <c r="O20" t="str" vm="15">
        <f>CUBEMEMBER("ThisWorkbookDataModel",{"[Sales_By_Employee].[Region].&amp;[MIDWEST]","[Sales_By_Employee].[Market].&amp;[TULSA]"})</f>
        <v>TULSA</v>
      </c>
      <c r="P20" t="str" vm="33">
        <f>CUBEMEMBER("ThisWorkbookDataModel",{"[Sales_By_Employee].[Region].&amp;[MIDWEST]","[Sales_By_Employee].[Market].&amp;[TULSA]","[Employee_Master].[Home_Branch].&amp;[401612]"})</f>
        <v>401612</v>
      </c>
      <c r="Q20" vm="119">
        <f>CUBEVALUE("ThisWorkbookDataModel",'Employee and Branch'!$B$1,'Employee and Branch'!$B$2,'Employee and Branch'!$B$3,$P20,Q$6)</f>
        <v>229225.4</v>
      </c>
      <c r="T20" t="str" vm="139">
        <f>CUBEMEMBER("ThisWorkbookDataModel","[Sales_By_Employee].[Date].[Month].&amp;[January]")</f>
        <v>January</v>
      </c>
      <c r="U20" t="str" vm="155">
        <f>CUBEMEMBER("ThisWorkbookDataModel","[Sales_By_Employee].[Date].[Month].&amp;[February]")</f>
        <v>February</v>
      </c>
      <c r="V20" t="str" vm="149">
        <f>CUBEMEMBER("ThisWorkbookDataModel","[Sales_By_Employee].[Date].[Month].&amp;[March]")</f>
        <v>March</v>
      </c>
      <c r="W20" t="str" vm="144">
        <f>CUBEMEMBER("ThisWorkbookDataModel","[Sales_By_Employee].[Date].[Month].&amp;[April]")</f>
        <v>April</v>
      </c>
      <c r="X20" t="str" vm="157">
        <f>CUBEMEMBER("ThisWorkbookDataModel","[Sales_By_Employee].[Date].[Month].&amp;[May]")</f>
        <v>May</v>
      </c>
      <c r="Y20" t="str" vm="154">
        <f>CUBEMEMBER("ThisWorkbookDataModel","[Sales_By_Employee].[Date].[Month].&amp;[June]")</f>
        <v>June</v>
      </c>
      <c r="Z20" t="str" vm="148">
        <f>CUBEMEMBER("ThisWorkbookDataModel","[Sales_By_Employee].[Date].[Month].&amp;[July]")</f>
        <v>July</v>
      </c>
      <c r="AA20" t="str" vm="143">
        <f>CUBEMEMBER("ThisWorkbookDataModel","[Sales_By_Employee].[Date].[Month].&amp;[August]")</f>
        <v>August</v>
      </c>
      <c r="AB20" t="str" vm="138">
        <f>CUBEMEMBER("ThisWorkbookDataModel","[Sales_By_Employee].[Date].[Month].&amp;[September]")</f>
        <v>September</v>
      </c>
      <c r="AC20" t="str" vm="153">
        <f>CUBEMEMBER("ThisWorkbookDataModel","[Sales_By_Employee].[Date].[Month].&amp;[October]")</f>
        <v>October</v>
      </c>
      <c r="AD20" t="str" vm="147">
        <f>CUBEMEMBER("ThisWorkbookDataModel","[Sales_By_Employee].[Date].[Month].&amp;[November]")</f>
        <v>November</v>
      </c>
      <c r="AE20" t="str" vm="142">
        <f>CUBEMEMBER("ThisWorkbookDataModel","[Sales_By_Employee].[Date].[Month].&amp;[December]")</f>
        <v>December</v>
      </c>
    </row>
    <row r="21" spans="6:75" x14ac:dyDescent="0.25">
      <c r="F21" s="3" t="s">
        <v>18</v>
      </c>
      <c r="G21" s="5">
        <v>140.02590000000001</v>
      </c>
      <c r="H21" s="4">
        <v>1366</v>
      </c>
      <c r="J21" s="3" t="s">
        <v>605</v>
      </c>
      <c r="K21" s="1">
        <v>67961.61</v>
      </c>
      <c r="L21" s="6">
        <v>0.1399066499754657</v>
      </c>
      <c r="N21" t="str" vm="8">
        <f t="shared" si="0"/>
        <v>MIDWEST</v>
      </c>
      <c r="O21" t="str" vm="15">
        <f>CUBEMEMBER("ThisWorkbookDataModel",{"[Sales_By_Employee].[Region].&amp;[MIDWEST]","[Sales_By_Employee].[Market].&amp;[TULSA]"})</f>
        <v>TULSA</v>
      </c>
      <c r="P21" t="str" vm="53">
        <f>CUBEMEMBER("ThisWorkbookDataModel",{"[Sales_By_Employee].[Region].&amp;[MIDWEST]","[Sales_By_Employee].[Market].&amp;[TULSA]","[Employee_Master].[Home_Branch].&amp;[490260]"})</f>
        <v>490260</v>
      </c>
      <c r="Q21" vm="91">
        <f>CUBEVALUE("ThisWorkbookDataModel",'Employee and Branch'!$B$1,'Employee and Branch'!$B$2,'Employee and Branch'!$B$3,$P21,Q$6)</f>
        <v>8631.4</v>
      </c>
      <c r="S21" t="str" vm="1">
        <f>CUBEMEMBER("ThisWorkbookDataModel","[Measures].[Sum of Sales_Amount 2]")</f>
        <v>Sum of Sales_Amount 2</v>
      </c>
      <c r="T21" vm="163">
        <f>CUBEVALUE("ThisWorkbookDataModel",$T$5,$S21,T$20,Slicer_Job_Title)</f>
        <v>682368.74</v>
      </c>
      <c r="U21" vm="262">
        <f>CUBEVALUE("ThisWorkbookDataModel",$T$5,$S21,U$20,Slicer_Job_Title)</f>
        <v>1116400.44</v>
      </c>
      <c r="V21" vm="189">
        <f>CUBEVALUE("ThisWorkbookDataModel",$T$5,$S21,V$20,Slicer_Job_Title)</f>
        <v>795795.41</v>
      </c>
      <c r="W21" vm="180">
        <f>CUBEVALUE("ThisWorkbookDataModel",$T$5,$S21,W$20,Slicer_Job_Title)</f>
        <v>944677.98</v>
      </c>
      <c r="X21" vm="265">
        <f>CUBEVALUE("ThisWorkbookDataModel",$T$5,$S21,X$20,Slicer_Job_Title)</f>
        <v>934198.2</v>
      </c>
      <c r="Y21" vm="260">
        <f>CUBEVALUE("ThisWorkbookDataModel",$T$5,$S21,Y$20,Slicer_Job_Title)</f>
        <v>920082.16</v>
      </c>
      <c r="Z21" vm="188">
        <f>CUBEVALUE("ThisWorkbookDataModel",$T$5,$S21,Z$20,Slicer_Job_Title)</f>
        <v>942653.25</v>
      </c>
      <c r="AA21" vm="179">
        <f>CUBEVALUE("ThisWorkbookDataModel",$T$5,$S21,AA$20,Slicer_Job_Title)</f>
        <v>968384.98</v>
      </c>
      <c r="AB21" vm="162">
        <f>CUBEVALUE("ThisWorkbookDataModel",$T$5,$S21,AB$20,Slicer_Job_Title)</f>
        <v>854469.87</v>
      </c>
      <c r="AC21" vm="258">
        <f>CUBEVALUE("ThisWorkbookDataModel",$T$5,$S21,AC$20,Slicer_Job_Title)</f>
        <v>967296.49</v>
      </c>
      <c r="AD21" vm="190">
        <f>CUBEVALUE("ThisWorkbookDataModel",$T$5,$S21,AD$20,Slicer_Job_Title)</f>
        <v>985011.12</v>
      </c>
      <c r="AE21" vm="178">
        <f>CUBEVALUE("ThisWorkbookDataModel",$T$5,$S21,AE$20,Slicer_Job_Title)</f>
        <v>661351.81999999995</v>
      </c>
    </row>
    <row r="22" spans="6:75" x14ac:dyDescent="0.25">
      <c r="F22" s="3" t="s">
        <v>19</v>
      </c>
      <c r="G22" s="5">
        <v>152.9718</v>
      </c>
      <c r="H22" s="4">
        <v>1642</v>
      </c>
      <c r="J22" s="3" t="s">
        <v>406</v>
      </c>
      <c r="K22" s="1">
        <v>67690.52</v>
      </c>
      <c r="L22" s="6">
        <v>0.14618931572297619</v>
      </c>
      <c r="N22" t="str" vm="18">
        <f t="shared" ref="N22:N34" si="1">CUBEMEMBER("ThisWorkbookDataModel","[Sales_By_Employee].[Region].&amp;[NORTH]")</f>
        <v>NORTH</v>
      </c>
      <c r="O22" t="str" vm="16">
        <f>CUBEMEMBER("ThisWorkbookDataModel",{"[Sales_By_Employee].[Region].&amp;[NORTH]","[Sales_By_Employee].[Market].&amp;[BUFFALO]"})</f>
        <v>BUFFALO</v>
      </c>
      <c r="P22" t="str" vm="65">
        <f>CUBEMEMBER("ThisWorkbookDataModel",{"[Sales_By_Employee].[Region].&amp;[NORTH]","[Sales_By_Employee].[Market].&amp;[BUFFALO]","[Employee_Master].[Home_Branch].&amp;[701407]"})</f>
        <v>701407</v>
      </c>
      <c r="Q22" vm="98">
        <f>CUBEVALUE("ThisWorkbookDataModel",'Employee and Branch'!$B$1,'Employee and Branch'!$B$2,'Employee and Branch'!$B$3,$P22,Q$6)</f>
        <v>293299.37</v>
      </c>
      <c r="S22" t="str" vm="152">
        <f>CUBEMEMBER("ThisWorkbookDataModel","[Measures].[Total Revenue]")</f>
        <v>Total Revenue</v>
      </c>
      <c r="T22" vm="237">
        <f>CUBEVALUE("ThisWorkbookDataModel",$T$5,$S22,T$20,Slicer_Job_Title)</f>
        <v>682368.74</v>
      </c>
      <c r="U22" vm="240">
        <f>CUBEVALUE("ThisWorkbookDataModel",$T$5,$S22,U$20,Slicer_Job_Title)</f>
        <v>1116400.44</v>
      </c>
      <c r="V22" vm="243">
        <f>CUBEVALUE("ThisWorkbookDataModel",$T$5,$S22,V$20,Slicer_Job_Title)</f>
        <v>795795.41</v>
      </c>
      <c r="W22" vm="234">
        <f>CUBEVALUE("ThisWorkbookDataModel",$T$5,$S22,W$20,Slicer_Job_Title)</f>
        <v>944677.98</v>
      </c>
      <c r="X22" vm="238">
        <f>CUBEVALUE("ThisWorkbookDataModel",$T$5,$S22,X$20,Slicer_Job_Title)</f>
        <v>934198.2</v>
      </c>
      <c r="Y22" vm="241">
        <f>CUBEVALUE("ThisWorkbookDataModel",$T$5,$S22,Y$20,Slicer_Job_Title)</f>
        <v>920082.16</v>
      </c>
      <c r="Z22" vm="187">
        <f>CUBEVALUE("ThisWorkbookDataModel",$T$5,$S22,Z$20,Slicer_Job_Title)</f>
        <v>942653.25</v>
      </c>
      <c r="AA22" vm="235">
        <f>CUBEVALUE("ThisWorkbookDataModel",$T$5,$S22,AA$20,Slicer_Job_Title)</f>
        <v>968384.98</v>
      </c>
      <c r="AB22" vm="239">
        <f>CUBEVALUE("ThisWorkbookDataModel",$T$5,$S22,AB$20,Slicer_Job_Title)</f>
        <v>854469.87</v>
      </c>
      <c r="AC22" vm="242">
        <f>CUBEVALUE("ThisWorkbookDataModel",$T$5,$S22,AC$20,Slicer_Job_Title)</f>
        <v>967296.49</v>
      </c>
      <c r="AD22" vm="244">
        <f>CUBEVALUE("ThisWorkbookDataModel",$T$5,$S22,AD$20,Slicer_Job_Title)</f>
        <v>985011.12</v>
      </c>
      <c r="AE22" vm="236">
        <f>CUBEVALUE("ThisWorkbookDataModel",$T$5,$S22,AE$20,Slicer_Job_Title)</f>
        <v>661351.81999999995</v>
      </c>
    </row>
    <row r="23" spans="6:75" x14ac:dyDescent="0.25">
      <c r="F23" s="3" t="s">
        <v>20</v>
      </c>
      <c r="G23" s="5">
        <v>161.94640000000001</v>
      </c>
      <c r="H23" s="4">
        <v>630</v>
      </c>
      <c r="J23" s="3" t="s">
        <v>87</v>
      </c>
      <c r="K23" s="1">
        <v>65759.94</v>
      </c>
      <c r="L23" s="6">
        <v>0.15229279553959371</v>
      </c>
      <c r="N23" t="str" vm="18">
        <f t="shared" si="1"/>
        <v>NORTH</v>
      </c>
      <c r="O23" t="str" vm="16">
        <f>CUBEMEMBER("ThisWorkbookDataModel",{"[Sales_By_Employee].[Region].&amp;[NORTH]","[Sales_By_Employee].[Market].&amp;[BUFFALO]"})</f>
        <v>BUFFALO</v>
      </c>
      <c r="P23" t="str" vm="76">
        <f>CUBEMEMBER("ThisWorkbookDataModel",{"[Sales_By_Employee].[Region].&amp;[NORTH]","[Sales_By_Employee].[Market].&amp;[BUFFALO]","[Employee_Master].[Home_Branch].&amp;[802202]"})</f>
        <v>802202</v>
      </c>
      <c r="Q23" vm="124">
        <f>CUBEVALUE("ThisWorkbookDataModel",'Employee and Branch'!$B$1,'Employee and Branch'!$B$2,'Employee and Branch'!$B$3,$P23,Q$6)</f>
        <v>157178.9</v>
      </c>
      <c r="S23" t="str" vm="146">
        <f>CUBEMEMBER("ThisWorkbookDataModel","[Measures].[Sum of Contracted Hours]")</f>
        <v>Sum of Contracted Hours</v>
      </c>
      <c r="T23" vm="204">
        <f>CUBEVALUE("ThisWorkbookDataModel",$T$5,$S23,T$20,Slicer_Job_Title)</f>
        <v>10491</v>
      </c>
      <c r="U23" vm="207">
        <f>CUBEVALUE("ThisWorkbookDataModel",$T$5,$S23,U$20,Slicer_Job_Title)</f>
        <v>17003</v>
      </c>
      <c r="V23" vm="186">
        <f>CUBEVALUE("ThisWorkbookDataModel",$T$5,$S23,V$20,Slicer_Job_Title)</f>
        <v>12262</v>
      </c>
      <c r="W23" vm="177">
        <f>CUBEVALUE("ThisWorkbookDataModel",$T$5,$S23,W$20,Slicer_Job_Title)</f>
        <v>14475</v>
      </c>
      <c r="X23" vm="205">
        <f>CUBEVALUE("ThisWorkbookDataModel",$T$5,$S23,X$20,Slicer_Job_Title)</f>
        <v>14335</v>
      </c>
      <c r="Y23" vm="208">
        <f>CUBEVALUE("ThisWorkbookDataModel",$T$5,$S23,Y$20,Slicer_Job_Title)</f>
        <v>14160</v>
      </c>
      <c r="Z23" vm="210">
        <f>CUBEVALUE("ThisWorkbookDataModel",$T$5,$S23,Z$20,Slicer_Job_Title)</f>
        <v>14420</v>
      </c>
      <c r="AA23" vm="176">
        <f>CUBEVALUE("ThisWorkbookDataModel",$T$5,$S23,AA$20,Slicer_Job_Title)</f>
        <v>14859</v>
      </c>
      <c r="AB23" vm="206">
        <f>CUBEVALUE("ThisWorkbookDataModel",$T$5,$S23,AB$20,Slicer_Job_Title)</f>
        <v>13197</v>
      </c>
      <c r="AC23" vm="209">
        <f>CUBEVALUE("ThisWorkbookDataModel",$T$5,$S23,AC$20,Slicer_Job_Title)</f>
        <v>14836</v>
      </c>
      <c r="AD23" vm="211">
        <f>CUBEVALUE("ThisWorkbookDataModel",$T$5,$S23,AD$20,Slicer_Job_Title)</f>
        <v>15098</v>
      </c>
      <c r="AE23" vm="175">
        <f>CUBEVALUE("ThisWorkbookDataModel",$T$5,$S23,AE$20,Slicer_Job_Title)</f>
        <v>10221</v>
      </c>
    </row>
    <row r="24" spans="6:75" x14ac:dyDescent="0.25">
      <c r="F24" s="3" t="s">
        <v>21</v>
      </c>
      <c r="G24" s="5">
        <v>137.43199999999999</v>
      </c>
      <c r="H24" s="4">
        <v>415</v>
      </c>
      <c r="J24" s="3" t="s">
        <v>490</v>
      </c>
      <c r="K24" s="1">
        <v>65463.78</v>
      </c>
      <c r="L24" s="6">
        <v>0.15836878739648241</v>
      </c>
      <c r="N24" t="str" vm="18">
        <f t="shared" si="1"/>
        <v>NORTH</v>
      </c>
      <c r="O24" t="str" vm="3">
        <f>CUBEMEMBER("ThisWorkbookDataModel",{"[Sales_By_Employee].[Region].&amp;[NORTH]","[Sales_By_Employee].[Market].&amp;[CANADA]"})</f>
        <v>CANADA</v>
      </c>
      <c r="P24" t="str" vm="32">
        <f>CUBEMEMBER("ThisWorkbookDataModel",{"[Sales_By_Employee].[Region].&amp;[NORTH]","[Sales_By_Employee].[Market].&amp;[CANADA]","[Employee_Master].[Home_Branch].&amp;[910181]"})</f>
        <v>910181</v>
      </c>
      <c r="Q24" vm="132">
        <f>CUBEVALUE("ThisWorkbookDataModel",'Employee and Branch'!$B$1,'Employee and Branch'!$B$2,'Employee and Branch'!$B$3,$P24,Q$6)</f>
        <v>84326</v>
      </c>
      <c r="S24" t="str" vm="141">
        <f>CUBEMEMBER("ThisWorkbookDataModel","[Measures].[Revenue Per Contracted Hour]")</f>
        <v>Revenue Per Contracted Hour</v>
      </c>
      <c r="T24" vm="161">
        <f>CUBEVALUE("ThisWorkbookDataModel",$T$5,$S24,T$20,Slicer_Job_Title)</f>
        <v>65.043300000000002</v>
      </c>
      <c r="U24" vm="191">
        <f>CUBEVALUE("ThisWorkbookDataModel",$T$5,$S24,U$20,Slicer_Job_Title)</f>
        <v>65.659000000000006</v>
      </c>
      <c r="V24" vm="185">
        <f>CUBEVALUE("ThisWorkbookDataModel",$T$5,$S24,V$20,Slicer_Job_Title)</f>
        <v>64.899299999999997</v>
      </c>
      <c r="W24" vm="174">
        <f>CUBEVALUE("ThisWorkbookDataModel",$T$5,$S24,W$20,Slicer_Job_Title)</f>
        <v>65.262699999999995</v>
      </c>
      <c r="X24" vm="263">
        <f>CUBEVALUE("ThisWorkbookDataModel",$T$5,$S24,X$20,Slicer_Job_Title)</f>
        <v>65.168999999999997</v>
      </c>
      <c r="Y24" vm="192">
        <f>CUBEVALUE("ThisWorkbookDataModel",$T$5,$S24,Y$20,Slicer_Job_Title)</f>
        <v>64.977599999999995</v>
      </c>
      <c r="Z24" vm="194">
        <f>CUBEVALUE("ThisWorkbookDataModel",$T$5,$S24,Z$20,Slicer_Job_Title)</f>
        <v>65.371200000000002</v>
      </c>
      <c r="AA24" vm="173">
        <f>CUBEVALUE("ThisWorkbookDataModel",$T$5,$S24,AA$20,Slicer_Job_Title)</f>
        <v>65.171599999999998</v>
      </c>
      <c r="AB24" vm="160">
        <f>CUBEVALUE("ThisWorkbookDataModel",$T$5,$S24,AB$20,Slicer_Job_Title)</f>
        <v>64.747299999999996</v>
      </c>
      <c r="AC24" vm="193">
        <f>CUBEVALUE("ThisWorkbookDataModel",$T$5,$S24,AC$20,Slicer_Job_Title)</f>
        <v>65.199299999999994</v>
      </c>
      <c r="AD24" vm="195">
        <f>CUBEVALUE("ThisWorkbookDataModel",$T$5,$S24,AD$20,Slicer_Job_Title)</f>
        <v>65.241200000000006</v>
      </c>
      <c r="AE24" vm="172">
        <f>CUBEVALUE("ThisWorkbookDataModel",$T$5,$S24,AE$20,Slicer_Job_Title)</f>
        <v>64.705200000000005</v>
      </c>
    </row>
    <row r="25" spans="6:75" x14ac:dyDescent="0.25">
      <c r="F25" s="3" t="s">
        <v>22</v>
      </c>
      <c r="G25" s="5">
        <v>126.99469999999999</v>
      </c>
      <c r="H25" s="4">
        <v>1805</v>
      </c>
      <c r="J25" s="3" t="s">
        <v>326</v>
      </c>
      <c r="K25" s="1">
        <v>65161.120000000003</v>
      </c>
      <c r="L25" s="6">
        <v>0.16441668799901021</v>
      </c>
      <c r="N25" t="str" vm="18">
        <f t="shared" si="1"/>
        <v>NORTH</v>
      </c>
      <c r="O25" t="str" vm="3">
        <f>CUBEMEMBER("ThisWorkbookDataModel",{"[Sales_By_Employee].[Region].&amp;[NORTH]","[Sales_By_Employee].[Market].&amp;[CANADA]"})</f>
        <v>CANADA</v>
      </c>
      <c r="P25" t="str" vm="52">
        <f>CUBEMEMBER("ThisWorkbookDataModel",{"[Sales_By_Employee].[Region].&amp;[NORTH]","[Sales_By_Employee].[Market].&amp;[CANADA]","[Employee_Master].[Home_Branch].&amp;[920681]"})</f>
        <v>920681</v>
      </c>
      <c r="Q25" vm="103">
        <f>CUBEVALUE("ThisWorkbookDataModel",'Employee and Branch'!$B$1,'Employee and Branch'!$B$2,'Employee and Branch'!$B$3,$P25,Q$6)</f>
        <v>148853.38</v>
      </c>
      <c r="S25" t="str" vm="156">
        <f>CUBEMEMBER("ThisWorkbookDataModel","[Measures].[Sales Volume]")</f>
        <v>Sales Volume</v>
      </c>
      <c r="T25" vm="249">
        <f>CUBEVALUE("ThisWorkbookDataModel",$T$5,$S25,T$20,Slicer_Job_Title)</f>
        <v>4165</v>
      </c>
      <c r="U25" vm="252">
        <f>CUBEVALUE("ThisWorkbookDataModel",$T$5,$S25,U$20,Slicer_Job_Title)</f>
        <v>7482</v>
      </c>
      <c r="V25" vm="245">
        <f>CUBEVALUE("ThisWorkbookDataModel",$T$5,$S25,V$20,Slicer_Job_Title)</f>
        <v>4893</v>
      </c>
      <c r="W25" vm="246">
        <f>CUBEVALUE("ThisWorkbookDataModel",$T$5,$S25,W$20,Slicer_Job_Title)</f>
        <v>6047</v>
      </c>
      <c r="X25" vm="250">
        <f>CUBEVALUE("ThisWorkbookDataModel",$T$5,$S25,X$20,Slicer_Job_Title)</f>
        <v>6077</v>
      </c>
      <c r="Y25" vm="253">
        <f>CUBEVALUE("ThisWorkbookDataModel",$T$5,$S25,Y$20,Slicer_Job_Title)</f>
        <v>5710</v>
      </c>
      <c r="Z25" vm="255">
        <f>CUBEVALUE("ThisWorkbookDataModel",$T$5,$S25,Z$20,Slicer_Job_Title)</f>
        <v>6067</v>
      </c>
      <c r="AA25" vm="247">
        <f>CUBEVALUE("ThisWorkbookDataModel",$T$5,$S25,AA$20,Slicer_Job_Title)</f>
        <v>6212</v>
      </c>
      <c r="AB25" vm="251">
        <f>CUBEVALUE("ThisWorkbookDataModel",$T$5,$S25,AB$20,Slicer_Job_Title)</f>
        <v>5349</v>
      </c>
      <c r="AC25" vm="254">
        <f>CUBEVALUE("ThisWorkbookDataModel",$T$5,$S25,AC$20,Slicer_Job_Title)</f>
        <v>6317</v>
      </c>
      <c r="AD25" vm="256">
        <f>CUBEVALUE("ThisWorkbookDataModel",$T$5,$S25,AD$20,Slicer_Job_Title)</f>
        <v>6344</v>
      </c>
      <c r="AE25" vm="248">
        <f>CUBEVALUE("ThisWorkbookDataModel",$T$5,$S25,AE$20,Slicer_Job_Title)</f>
        <v>3944</v>
      </c>
    </row>
    <row r="26" spans="6:75" x14ac:dyDescent="0.25">
      <c r="F26" s="3" t="s">
        <v>23</v>
      </c>
      <c r="G26" s="5">
        <v>169.53630000000001</v>
      </c>
      <c r="H26" s="4">
        <v>153</v>
      </c>
      <c r="J26" s="3" t="s">
        <v>539</v>
      </c>
      <c r="K26" s="1">
        <v>64737.1</v>
      </c>
      <c r="L26" s="6">
        <v>0.17042523337232335</v>
      </c>
      <c r="N26" t="str" vm="18">
        <f t="shared" si="1"/>
        <v>NORTH</v>
      </c>
      <c r="O26" t="str" vm="3">
        <f>CUBEMEMBER("ThisWorkbookDataModel",{"[Sales_By_Employee].[Region].&amp;[NORTH]","[Sales_By_Employee].[Market].&amp;[CANADA]"})</f>
        <v>CANADA</v>
      </c>
      <c r="P26" t="str" vm="64">
        <f>CUBEMEMBER("ThisWorkbookDataModel",{"[Sales_By_Employee].[Region].&amp;[NORTH]","[Sales_By_Employee].[Market].&amp;[CANADA]","[Employee_Master].[Home_Branch].&amp;[920781]"})</f>
        <v>920781</v>
      </c>
      <c r="Q26" vm="85">
        <f>CUBEVALUE("ThisWorkbookDataModel",'Employee and Branch'!$B$1,'Employee and Branch'!$B$2,'Employee and Branch'!$B$3,$P26,Q$6)</f>
        <v>160568.88</v>
      </c>
      <c r="S26" t="str" vm="151">
        <f>CUBEMEMBER("ThisWorkbookDataModel","[Measures].[Sales Volume Per Hour]")</f>
        <v>Sales Volume Per Hour</v>
      </c>
      <c r="T26" vm="226">
        <f>CUBEVALUE("ThisWorkbookDataModel",$T$5,$S26,T$20,Slicer_Job_Title)</f>
        <v>0.3970069583452483</v>
      </c>
      <c r="U26" vm="229">
        <f>CUBEVALUE("ThisWorkbookDataModel",$T$5,$S26,U$20,Slicer_Job_Title)</f>
        <v>0.44003999294242191</v>
      </c>
      <c r="V26" vm="184">
        <f>CUBEVALUE("ThisWorkbookDataModel",$T$5,$S26,V$20,Slicer_Job_Title)</f>
        <v>0.39903767737726309</v>
      </c>
      <c r="W26" vm="223">
        <f>CUBEVALUE("ThisWorkbookDataModel",$T$5,$S26,W$20,Slicer_Job_Title)</f>
        <v>0.41775474956822106</v>
      </c>
      <c r="X26" vm="227">
        <f>CUBEVALUE("ThisWorkbookDataModel",$T$5,$S26,X$20,Slicer_Job_Title)</f>
        <v>0.42392745029647716</v>
      </c>
      <c r="Y26" vm="230">
        <f>CUBEVALUE("ThisWorkbookDataModel",$T$5,$S26,Y$20,Slicer_Job_Title)</f>
        <v>0.40324858757062149</v>
      </c>
      <c r="Z26" vm="232">
        <f>CUBEVALUE("ThisWorkbookDataModel",$T$5,$S26,Z$20,Slicer_Job_Title)</f>
        <v>0.42073509015256588</v>
      </c>
      <c r="AA26" vm="224">
        <f>CUBEVALUE("ThisWorkbookDataModel",$T$5,$S26,AA$20,Slicer_Job_Title)</f>
        <v>0.41806312672454404</v>
      </c>
      <c r="AB26" vm="228">
        <f>CUBEVALUE("ThisWorkbookDataModel",$T$5,$S26,AB$20,Slicer_Job_Title)</f>
        <v>0.40531939077062967</v>
      </c>
      <c r="AC26" vm="231">
        <f>CUBEVALUE("ThisWorkbookDataModel",$T$5,$S26,AC$20,Slicer_Job_Title)</f>
        <v>0.42578862227015368</v>
      </c>
      <c r="AD26" vm="233">
        <f>CUBEVALUE("ThisWorkbookDataModel",$T$5,$S26,AD$20,Slicer_Job_Title)</f>
        <v>0.42018810438468673</v>
      </c>
      <c r="AE26" vm="225">
        <f>CUBEVALUE("ThisWorkbookDataModel",$T$5,$S26,AE$20,Slicer_Job_Title)</f>
        <v>0.38587222385285197</v>
      </c>
    </row>
    <row r="27" spans="6:75" x14ac:dyDescent="0.25">
      <c r="F27" s="3" t="s">
        <v>24</v>
      </c>
      <c r="G27" s="5">
        <v>128.32810000000001</v>
      </c>
      <c r="H27" s="4">
        <v>1088</v>
      </c>
      <c r="J27" s="3" t="s">
        <v>327</v>
      </c>
      <c r="K27" s="1">
        <v>64085.88</v>
      </c>
      <c r="L27" s="6">
        <v>0.17637333604866662</v>
      </c>
      <c r="N27" t="str" vm="18">
        <f t="shared" si="1"/>
        <v>NORTH</v>
      </c>
      <c r="O27" t="str" vm="3">
        <f>CUBEMEMBER("ThisWorkbookDataModel",{"[Sales_By_Employee].[Region].&amp;[NORTH]","[Sales_By_Employee].[Market].&amp;[CANADA]"})</f>
        <v>CANADA</v>
      </c>
      <c r="P27" t="str" vm="41">
        <f>CUBEMEMBER("ThisWorkbookDataModel",{"[Sales_By_Employee].[Region].&amp;[NORTH]","[Sales_By_Employee].[Market].&amp;[CANADA]","[Employee_Master].[Home_Branch].&amp;[940381]"})</f>
        <v>940381</v>
      </c>
      <c r="Q27" vm="101">
        <f>CUBEVALUE("ThisWorkbookDataModel",'Employee and Branch'!$B$1,'Employee and Branch'!$B$2,'Employee and Branch'!$B$3,$P27,Q$6)</f>
        <v>224343.36</v>
      </c>
      <c r="S27" t="str" vm="145">
        <f>CUBEMEMBER("ThisWorkbookDataModel","[Measures].[Hours Worked For Sale]")</f>
        <v>Hours Worked For Sale</v>
      </c>
      <c r="T27" vm="196">
        <f>CUBEVALUE("ThisWorkbookDataModel",$T$5,$S27,T$20,Slicer_Job_Title)</f>
        <v>2.5188475390156064</v>
      </c>
      <c r="U27" vm="199">
        <f>CUBEVALUE("ThisWorkbookDataModel",$T$5,$S27,U$20,Slicer_Job_Title)</f>
        <v>2.2725207163859933</v>
      </c>
      <c r="V27" vm="183">
        <f>CUBEVALUE("ThisWorkbookDataModel",$T$5,$S27,V$20,Slicer_Job_Title)</f>
        <v>2.5060290210504803</v>
      </c>
      <c r="W27" vm="171">
        <f>CUBEVALUE("ThisWorkbookDataModel",$T$5,$S27,W$20,Slicer_Job_Title)</f>
        <v>2.3937489664296345</v>
      </c>
      <c r="X27" vm="197">
        <f>CUBEVALUE("ThisWorkbookDataModel",$T$5,$S27,X$20,Slicer_Job_Title)</f>
        <v>2.3588941912127694</v>
      </c>
      <c r="Y27" vm="200">
        <f>CUBEVALUE("ThisWorkbookDataModel",$T$5,$S27,Y$20,Slicer_Job_Title)</f>
        <v>2.4798598949211907</v>
      </c>
      <c r="Z27" vm="202">
        <f>CUBEVALUE("ThisWorkbookDataModel",$T$5,$S27,Z$20,Slicer_Job_Title)</f>
        <v>2.3767924839294543</v>
      </c>
      <c r="AA27" vm="170">
        <f>CUBEVALUE("ThisWorkbookDataModel",$T$5,$S27,AA$20,Slicer_Job_Title)</f>
        <v>2.3919832582099163</v>
      </c>
      <c r="AB27" vm="198">
        <f>CUBEVALUE("ThisWorkbookDataModel",$T$5,$S27,AB$20,Slicer_Job_Title)</f>
        <v>2.4671901289960743</v>
      </c>
      <c r="AC27" vm="201">
        <f>CUBEVALUE("ThisWorkbookDataModel",$T$5,$S27,AC$20,Slicer_Job_Title)</f>
        <v>2.3485831882222574</v>
      </c>
      <c r="AD27" vm="203">
        <f>CUBEVALUE("ThisWorkbookDataModel",$T$5,$S27,AD$20,Slicer_Job_Title)</f>
        <v>2.3798865069356872</v>
      </c>
      <c r="AE27" vm="169">
        <f>CUBEVALUE("ThisWorkbookDataModel",$T$5,$S27,AE$20,Slicer_Job_Title)</f>
        <v>2.5915314401622718</v>
      </c>
    </row>
    <row r="28" spans="6:75" x14ac:dyDescent="0.25">
      <c r="F28" s="3" t="s">
        <v>25</v>
      </c>
      <c r="G28" s="5">
        <v>127.4449</v>
      </c>
      <c r="H28" s="4">
        <v>776</v>
      </c>
      <c r="J28" s="3" t="s">
        <v>251</v>
      </c>
      <c r="K28" s="1">
        <v>63715.34</v>
      </c>
      <c r="L28" s="6">
        <v>0.18228704721839886</v>
      </c>
      <c r="N28" t="str" vm="18">
        <f t="shared" si="1"/>
        <v>NORTH</v>
      </c>
      <c r="O28" t="str" vm="3">
        <f>CUBEMEMBER("ThisWorkbookDataModel",{"[Sales_By_Employee].[Region].&amp;[NORTH]","[Sales_By_Employee].[Market].&amp;[CANADA]"})</f>
        <v>CANADA</v>
      </c>
      <c r="P28" t="str" vm="31">
        <f>CUBEMEMBER("ThisWorkbookDataModel",{"[Sales_By_Employee].[Region].&amp;[NORTH]","[Sales_By_Employee].[Market].&amp;[CANADA]","[Employee_Master].[Home_Branch].&amp;[940581]"})</f>
        <v>940581</v>
      </c>
      <c r="Q28" vm="95">
        <f>CUBEVALUE("ThisWorkbookDataModel",'Employee and Branch'!$B$1,'Employee and Branch'!$B$2,'Employee and Branch'!$B$3,$P28,Q$6)</f>
        <v>157928.41</v>
      </c>
      <c r="S28" t="str" vm="140">
        <f>CUBEMEMBER("ThisWorkbookDataModel","[Measures].[Distinct Count of Employee_Number]")</f>
        <v>Distinct Count of Employee_Number</v>
      </c>
      <c r="T28" vm="266">
        <f>CUBEVALUE("ThisWorkbookDataModel",$T$5,$S28,T$20,Slicer_Job_Title)</f>
        <v>306</v>
      </c>
      <c r="U28" vm="267">
        <f>CUBEVALUE("ThisWorkbookDataModel",$T$5,$S28,U$20,Slicer_Job_Title)</f>
        <v>326</v>
      </c>
      <c r="V28" vm="268">
        <f>CUBEVALUE("ThisWorkbookDataModel",$T$5,$S28,V$20,Slicer_Job_Title)</f>
        <v>306</v>
      </c>
      <c r="W28" vm="269">
        <f>CUBEVALUE("ThisWorkbookDataModel",$T$5,$S28,W$20,Slicer_Job_Title)</f>
        <v>333</v>
      </c>
      <c r="X28" vm="270">
        <f>CUBEVALUE("ThisWorkbookDataModel",$T$5,$S28,X$20,Slicer_Job_Title)</f>
        <v>307</v>
      </c>
      <c r="Y28" vm="271">
        <f>CUBEVALUE("ThisWorkbookDataModel",$T$5,$S28,Y$20,Slicer_Job_Title)</f>
        <v>328</v>
      </c>
      <c r="Z28" vm="272">
        <f>CUBEVALUE("ThisWorkbookDataModel",$T$5,$S28,Z$20,Slicer_Job_Title)</f>
        <v>326</v>
      </c>
      <c r="AA28" vm="273">
        <f>CUBEVALUE("ThisWorkbookDataModel",$T$5,$S28,AA$20,Slicer_Job_Title)</f>
        <v>329</v>
      </c>
      <c r="AB28" vm="274">
        <f>CUBEVALUE("ThisWorkbookDataModel",$T$5,$S28,AB$20,Slicer_Job_Title)</f>
        <v>307</v>
      </c>
      <c r="AC28" vm="275">
        <f>CUBEVALUE("ThisWorkbookDataModel",$T$5,$S28,AC$20,Slicer_Job_Title)</f>
        <v>316</v>
      </c>
      <c r="AD28" vm="276">
        <f>CUBEVALUE("ThisWorkbookDataModel",$T$5,$S28,AD$20,Slicer_Job_Title)</f>
        <v>313</v>
      </c>
      <c r="AE28" vm="277">
        <f>CUBEVALUE("ThisWorkbookDataModel",$T$5,$S28,AE$20,Slicer_Job_Title)</f>
        <v>306</v>
      </c>
    </row>
    <row r="29" spans="6:75" x14ac:dyDescent="0.25">
      <c r="F29" s="3" t="s">
        <v>26</v>
      </c>
      <c r="G29" s="5">
        <v>154.51740000000001</v>
      </c>
      <c r="H29" s="4">
        <v>499</v>
      </c>
      <c r="J29" s="3" t="s">
        <v>615</v>
      </c>
      <c r="K29" s="1">
        <v>63086.05</v>
      </c>
      <c r="L29" s="6">
        <v>0.18814235111443534</v>
      </c>
      <c r="N29" t="str" vm="18">
        <f t="shared" si="1"/>
        <v>NORTH</v>
      </c>
      <c r="O29" t="str" vm="14">
        <f>CUBEMEMBER("ThisWorkbookDataModel",{"[Sales_By_Employee].[Region].&amp;[NORTH]","[Sales_By_Employee].[Market].&amp;[MICHIGAN]"})</f>
        <v>MICHIGAN</v>
      </c>
      <c r="P29" t="str" vm="51">
        <f>CUBEMEMBER("ThisWorkbookDataModel",{"[Sales_By_Employee].[Region].&amp;[NORTH]","[Sales_By_Employee].[Market].&amp;[MICHIGAN]","[Employee_Master].[Home_Branch].&amp;[101419]"})</f>
        <v>101419</v>
      </c>
      <c r="Q29" vm="116">
        <f>CUBEVALUE("ThisWorkbookDataModel",'Employee and Branch'!$B$1,'Employee and Branch'!$B$2,'Employee and Branch'!$B$3,$P29,Q$6)</f>
        <v>124596.75</v>
      </c>
      <c r="S29" t="str" vm="137">
        <f>CUBEMEMBER("ThisWorkbookDataModel","[Measures].[Employee Usage Rate]")</f>
        <v>Employee Usage Rate</v>
      </c>
      <c r="T29" vm="159">
        <f>CUBEVALUE("ThisWorkbookDataModel",$T$5,$S29,T$20,Slicer_Job_Title)</f>
        <v>34.284313725490193</v>
      </c>
      <c r="U29" vm="261">
        <f>CUBEVALUE("ThisWorkbookDataModel",$T$5,$S29,U$20,Slicer_Job_Title)</f>
        <v>52.156441717791409</v>
      </c>
      <c r="V29" vm="165">
        <f>CUBEVALUE("ThisWorkbookDataModel",$T$5,$S29,V$20,Slicer_Job_Title)</f>
        <v>40.071895424836605</v>
      </c>
      <c r="W29" vm="168">
        <f>CUBEVALUE("ThisWorkbookDataModel",$T$5,$S29,W$20,Slicer_Job_Title)</f>
        <v>43.468468468468465</v>
      </c>
      <c r="X29" vm="264">
        <f>CUBEVALUE("ThisWorkbookDataModel",$T$5,$S29,X$20,Slicer_Job_Title)</f>
        <v>46.693811074918564</v>
      </c>
      <c r="Y29" vm="259">
        <f>CUBEVALUE("ThisWorkbookDataModel",$T$5,$S29,Y$20,Slicer_Job_Title)</f>
        <v>43.170731707317074</v>
      </c>
      <c r="Z29" vm="182">
        <f>CUBEVALUE("ThisWorkbookDataModel",$T$5,$S29,Z$20,Slicer_Job_Title)</f>
        <v>44.233128834355831</v>
      </c>
      <c r="AA29" vm="167">
        <f>CUBEVALUE("ThisWorkbookDataModel",$T$5,$S29,AA$20,Slicer_Job_Title)</f>
        <v>45.164133738601826</v>
      </c>
      <c r="AB29" vm="158">
        <f>CUBEVALUE("ThisWorkbookDataModel",$T$5,$S29,AB$20,Slicer_Job_Title)</f>
        <v>42.986970684039086</v>
      </c>
      <c r="AC29" vm="257">
        <f>CUBEVALUE("ThisWorkbookDataModel",$T$5,$S29,AC$20,Slicer_Job_Title)</f>
        <v>46.949367088607595</v>
      </c>
      <c r="AD29" vm="164">
        <f>CUBEVALUE("ThisWorkbookDataModel",$T$5,$S29,AD$20,Slicer_Job_Title)</f>
        <v>48.236421725239616</v>
      </c>
      <c r="AE29" vm="166">
        <f>CUBEVALUE("ThisWorkbookDataModel",$T$5,$S29,AE$20,Slicer_Job_Title)</f>
        <v>33.401960784313722</v>
      </c>
    </row>
    <row r="30" spans="6:75" x14ac:dyDescent="0.25">
      <c r="F30" s="3" t="s">
        <v>27</v>
      </c>
      <c r="G30" s="5">
        <v>132.23310000000001</v>
      </c>
      <c r="H30" s="4">
        <v>1578</v>
      </c>
      <c r="J30" s="3" t="s">
        <v>245</v>
      </c>
      <c r="K30" s="1">
        <v>62160.18</v>
      </c>
      <c r="L30" s="6">
        <v>0.19391172079493246</v>
      </c>
      <c r="N30" t="str" vm="18">
        <f t="shared" si="1"/>
        <v>NORTH</v>
      </c>
      <c r="O30" t="str" vm="14">
        <f>CUBEMEMBER("ThisWorkbookDataModel",{"[Sales_By_Employee].[Region].&amp;[NORTH]","[Sales_By_Employee].[Market].&amp;[MICHIGAN]"})</f>
        <v>MICHIGAN</v>
      </c>
      <c r="P30" t="str" vm="63">
        <f>CUBEMEMBER("ThisWorkbookDataModel",{"[Sales_By_Employee].[Region].&amp;[NORTH]","[Sales_By_Employee].[Market].&amp;[MICHIGAN]","[Employee_Master].[Home_Branch].&amp;[503405]"})</f>
        <v>503405</v>
      </c>
      <c r="Q30" vm="110">
        <f>CUBEVALUE("ThisWorkbookDataModel",'Employee and Branch'!$B$1,'Employee and Branch'!$B$2,'Employee and Branch'!$B$3,$P30,Q$6)</f>
        <v>330180.44</v>
      </c>
      <c r="S30" t="str" vm="150">
        <f>CUBEMEMBER("ThisWorkbookDataModel","[Measures].[Revenue Per Employee]")</f>
        <v>Revenue Per Employee</v>
      </c>
      <c r="T30" vm="214">
        <f>CUBEVALUE("ThisWorkbookDataModel",$T$5,$S30,T$20,Slicer_Job_Title)</f>
        <v>2229.9632000000001</v>
      </c>
      <c r="U30" vm="217">
        <f>CUBEVALUE("ThisWorkbookDataModel",$T$5,$S30,U$20,Slicer_Job_Title)</f>
        <v>3424.5412000000001</v>
      </c>
      <c r="V30" vm="181">
        <f>CUBEVALUE("ThisWorkbookDataModel",$T$5,$S30,V$20,Slicer_Job_Title)</f>
        <v>2600.6386000000002</v>
      </c>
      <c r="W30" vm="212">
        <f>CUBEVALUE("ThisWorkbookDataModel",$T$5,$S30,W$20,Slicer_Job_Title)</f>
        <v>2836.8708000000001</v>
      </c>
      <c r="X30" vm="215">
        <f>CUBEVALUE("ThisWorkbookDataModel",$T$5,$S30,X$20,Slicer_Job_Title)</f>
        <v>3042.9908999999998</v>
      </c>
      <c r="Y30" vm="218">
        <f>CUBEVALUE("ThisWorkbookDataModel",$T$5,$S30,Y$20,Slicer_Job_Title)</f>
        <v>2805.1284999999998</v>
      </c>
      <c r="Z30" vm="220">
        <f>CUBEVALUE("ThisWorkbookDataModel",$T$5,$S30,Z$20,Slicer_Job_Title)</f>
        <v>2891.5744</v>
      </c>
      <c r="AA30" vm="213">
        <f>CUBEVALUE("ThisWorkbookDataModel",$T$5,$S30,AA$20,Slicer_Job_Title)</f>
        <v>2943.4194000000002</v>
      </c>
      <c r="AB30" vm="216">
        <f>CUBEVALUE("ThisWorkbookDataModel",$T$5,$S30,AB$20,Slicer_Job_Title)</f>
        <v>2783.2894999999999</v>
      </c>
      <c r="AC30" vm="219">
        <f>CUBEVALUE("ThisWorkbookDataModel",$T$5,$S30,AC$20,Slicer_Job_Title)</f>
        <v>3061.0648000000001</v>
      </c>
      <c r="AD30" vm="221">
        <f>CUBEVALUE("ThisWorkbookDataModel",$T$5,$S30,AD$20,Slicer_Job_Title)</f>
        <v>3147.0003999999999</v>
      </c>
      <c r="AE30" vm="222">
        <f>CUBEVALUE("ThisWorkbookDataModel",$T$5,$S30,AE$20,Slicer_Job_Title)</f>
        <v>2161.2804999999998</v>
      </c>
    </row>
    <row r="31" spans="6:75" x14ac:dyDescent="0.25">
      <c r="F31" s="3" t="s">
        <v>28</v>
      </c>
      <c r="G31" s="5">
        <v>153.43020000000001</v>
      </c>
      <c r="H31" s="4">
        <v>2947</v>
      </c>
      <c r="J31" s="3" t="s">
        <v>491</v>
      </c>
      <c r="K31" s="1">
        <v>62040.959999999999</v>
      </c>
      <c r="L31" s="6">
        <v>0.19967002512373164</v>
      </c>
      <c r="N31" t="str" vm="18">
        <f t="shared" si="1"/>
        <v>NORTH</v>
      </c>
      <c r="O31" t="str" vm="14">
        <f>CUBEMEMBER("ThisWorkbookDataModel",{"[Sales_By_Employee].[Region].&amp;[NORTH]","[Sales_By_Employee].[Market].&amp;[MICHIGAN]"})</f>
        <v>MICHIGAN</v>
      </c>
      <c r="P31" t="str" vm="40">
        <f>CUBEMEMBER("ThisWorkbookDataModel",{"[Sales_By_Employee].[Region].&amp;[NORTH]","[Sales_By_Employee].[Market].&amp;[MICHIGAN]","[Employee_Master].[Home_Branch].&amp;[590140]"})</f>
        <v>590140</v>
      </c>
      <c r="Q31" vm="87">
        <f>CUBEVALUE("ThisWorkbookDataModel",'Employee and Branch'!$B$1,'Employee and Branch'!$B$2,'Employee and Branch'!$B$3,$P31,Q$6)</f>
        <v>223927.76</v>
      </c>
    </row>
    <row r="32" spans="6:75" x14ac:dyDescent="0.25">
      <c r="F32" s="3" t="s">
        <v>29</v>
      </c>
      <c r="G32" s="5">
        <v>175.62280000000001</v>
      </c>
      <c r="H32" s="4">
        <v>875</v>
      </c>
      <c r="J32" s="3" t="s">
        <v>718</v>
      </c>
      <c r="K32" s="1">
        <v>61529.94</v>
      </c>
      <c r="L32" s="6">
        <v>0.20538089935670215</v>
      </c>
      <c r="N32" t="str" vm="18">
        <f t="shared" si="1"/>
        <v>NORTH</v>
      </c>
      <c r="O32" t="str" vm="13">
        <f>CUBEMEMBER("ThisWorkbookDataModel",{"[Sales_By_Employee].[Region].&amp;[NORTH]","[Sales_By_Employee].[Market].&amp;[NEWYORK]"})</f>
        <v>NEWYORK</v>
      </c>
      <c r="P32" t="str" vm="30">
        <f>CUBEMEMBER("ThisWorkbookDataModel",{"[Sales_By_Employee].[Region].&amp;[NORTH]","[Sales_By_Employee].[Market].&amp;[NEWYORK]","[Employee_Master].[Home_Branch].&amp;[801211]"})</f>
        <v>801211</v>
      </c>
      <c r="Q32" vm="107">
        <f>CUBEVALUE("ThisWorkbookDataModel",'Employee and Branch'!$B$1,'Employee and Branch'!$B$2,'Employee and Branch'!$B$3,$P32,Q$6)</f>
        <v>335110.11</v>
      </c>
    </row>
    <row r="33" spans="6:28" x14ac:dyDescent="0.25">
      <c r="F33" s="3" t="s">
        <v>30</v>
      </c>
      <c r="G33" s="5">
        <v>190.52539999999999</v>
      </c>
      <c r="H33" s="4">
        <v>1733</v>
      </c>
      <c r="J33" s="3" t="s">
        <v>208</v>
      </c>
      <c r="K33" s="1">
        <v>61520.4</v>
      </c>
      <c r="L33" s="6">
        <v>0.21109088813878188</v>
      </c>
      <c r="N33" t="str" vm="18">
        <f t="shared" si="1"/>
        <v>NORTH</v>
      </c>
      <c r="O33" t="str" vm="13">
        <f>CUBEMEMBER("ThisWorkbookDataModel",{"[Sales_By_Employee].[Region].&amp;[NORTH]","[Sales_By_Employee].[Market].&amp;[NEWYORK]"})</f>
        <v>NEWYORK</v>
      </c>
      <c r="P33" t="str" vm="50">
        <f>CUBEMEMBER("ThisWorkbookDataModel",{"[Sales_By_Employee].[Region].&amp;[NORTH]","[Sales_By_Employee].[Market].&amp;[NEWYORK]","[Employee_Master].[Home_Branch].&amp;[804211]"})</f>
        <v>804211</v>
      </c>
      <c r="Q33" vm="129">
        <f>CUBEVALUE("ThisWorkbookDataModel",'Employee and Branch'!$B$1,'Employee and Branch'!$B$2,'Employee and Branch'!$B$3,$P33,Q$6)</f>
        <v>307295.34999999998</v>
      </c>
      <c r="S33" s="2" t="s">
        <v>720</v>
      </c>
      <c r="T33" s="11" t="s" vm="20">
        <v>723</v>
      </c>
      <c r="U33" s="11"/>
      <c r="V33" s="11"/>
      <c r="W33" s="11"/>
      <c r="X33" s="11"/>
      <c r="Y33" s="11"/>
      <c r="Z33" s="11"/>
      <c r="AA33" s="11"/>
      <c r="AB33" s="11"/>
    </row>
    <row r="34" spans="6:28" x14ac:dyDescent="0.25">
      <c r="F34" s="3" t="s">
        <v>31</v>
      </c>
      <c r="G34" s="5">
        <v>186.91800000000001</v>
      </c>
      <c r="H34" s="4">
        <v>1198</v>
      </c>
      <c r="J34" s="3" t="s">
        <v>464</v>
      </c>
      <c r="K34" s="1">
        <v>61093.91</v>
      </c>
      <c r="L34" s="6">
        <v>0.21676129243968675</v>
      </c>
      <c r="N34" t="str" vm="18">
        <f t="shared" si="1"/>
        <v>NORTH</v>
      </c>
      <c r="O34" t="str" vm="13">
        <f>CUBEMEMBER("ThisWorkbookDataModel",{"[Sales_By_Employee].[Region].&amp;[NORTH]","[Sales_By_Employee].[Market].&amp;[NEWYORK]"})</f>
        <v>NEWYORK</v>
      </c>
      <c r="P34" t="str" vm="62">
        <f>CUBEMEMBER("ThisWorkbookDataModel",{"[Sales_By_Employee].[Region].&amp;[NORTH]","[Sales_By_Employee].[Market].&amp;[NEWYORK]","[Employee_Master].[Home_Branch].&amp;[806211]"})</f>
        <v>806211</v>
      </c>
      <c r="Q34" vm="84">
        <f>CUBEVALUE("ThisWorkbookDataModel",'Employee and Branch'!$B$1,'Employee and Branch'!$B$2,'Employee and Branch'!$B$3,$P34,Q$6)</f>
        <v>231175.45</v>
      </c>
      <c r="S34" s="2"/>
      <c r="T34" s="11"/>
      <c r="U34" s="11"/>
      <c r="V34" s="11"/>
      <c r="W34" s="11"/>
      <c r="X34" s="11"/>
      <c r="Y34" s="11"/>
      <c r="Z34" s="11"/>
      <c r="AA34" s="11"/>
      <c r="AB34" s="11"/>
    </row>
    <row r="35" spans="6:28" x14ac:dyDescent="0.25">
      <c r="F35" s="3" t="s">
        <v>32</v>
      </c>
      <c r="G35" s="5">
        <v>175.1841</v>
      </c>
      <c r="H35" s="4">
        <v>2140</v>
      </c>
      <c r="J35" s="3" t="s">
        <v>588</v>
      </c>
      <c r="K35" s="1">
        <v>60058.15</v>
      </c>
      <c r="L35" s="6">
        <v>0.22233556313318781</v>
      </c>
      <c r="N35" t="str" vm="12">
        <f t="shared" ref="N35:N49" si="2">CUBEMEMBER("ThisWorkbookDataModel","[Sales_By_Employee].[Region].&amp;[SOUTH]")</f>
        <v>SOUTH</v>
      </c>
      <c r="O35" t="str" vm="7">
        <f>CUBEMEMBER("ThisWorkbookDataModel",{"[Sales_By_Employee].[Region].&amp;[SOUTH]","[Sales_By_Employee].[Market].&amp;[CHARLOTTE]"})</f>
        <v>CHARLOTTE</v>
      </c>
      <c r="P35" t="str" vm="75">
        <f>CUBEMEMBER("ThisWorkbookDataModel",{"[Sales_By_Employee].[Region].&amp;[SOUTH]","[Sales_By_Employee].[Market].&amp;[CHARLOTTE]","[Employee_Master].[Home_Branch].&amp;[173901]"})</f>
        <v>173901</v>
      </c>
      <c r="Q35" vm="99">
        <f>CUBEVALUE("ThisWorkbookDataModel",'Employee and Branch'!$B$1,'Employee and Branch'!$B$2,'Employee and Branch'!$B$3,$P35,Q$6)</f>
        <v>107214.95</v>
      </c>
      <c r="S35" s="12" t="s">
        <v>728</v>
      </c>
      <c r="T35" t="s">
        <v>727</v>
      </c>
      <c r="U35" s="11" t="s">
        <v>729</v>
      </c>
      <c r="V35" s="11" t="s">
        <v>734</v>
      </c>
      <c r="W35" s="11" t="s">
        <v>72</v>
      </c>
      <c r="X35" s="11" t="s">
        <v>732</v>
      </c>
      <c r="Y35" s="11" t="s">
        <v>733</v>
      </c>
      <c r="Z35" s="11" t="s">
        <v>735</v>
      </c>
      <c r="AA35" s="11" t="s">
        <v>736</v>
      </c>
      <c r="AB35" s="11" t="s">
        <v>737</v>
      </c>
    </row>
    <row r="36" spans="6:28" x14ac:dyDescent="0.25">
      <c r="F36" s="3" t="s">
        <v>33</v>
      </c>
      <c r="G36" s="5">
        <v>221.5325</v>
      </c>
      <c r="H36" s="4">
        <v>343</v>
      </c>
      <c r="J36" s="3" t="s">
        <v>589</v>
      </c>
      <c r="K36" s="1">
        <v>58671.92</v>
      </c>
      <c r="L36" s="6">
        <v>0.22778117150086874</v>
      </c>
      <c r="N36" t="str" vm="12">
        <f t="shared" si="2"/>
        <v>SOUTH</v>
      </c>
      <c r="O36" t="str" vm="7">
        <f>CUBEMEMBER("ThisWorkbookDataModel",{"[Sales_By_Employee].[Region].&amp;[SOUTH]","[Sales_By_Employee].[Market].&amp;[CHARLOTTE]"})</f>
        <v>CHARLOTTE</v>
      </c>
      <c r="P36" t="str" vm="29">
        <f>CUBEMEMBER("ThisWorkbookDataModel",{"[Sales_By_Employee].[Region].&amp;[SOUTH]","[Sales_By_Employee].[Market].&amp;[CHARLOTTE]","[Employee_Master].[Home_Branch].&amp;[301301]"})</f>
        <v>301301</v>
      </c>
      <c r="Q36" vm="120">
        <f>CUBEVALUE("ThisWorkbookDataModel",'Employee and Branch'!$B$1,'Employee and Branch'!$B$2,'Employee and Branch'!$B$3,$P36,Q$6)</f>
        <v>156576.68</v>
      </c>
      <c r="S36" s="11" t="s">
        <v>60</v>
      </c>
      <c r="T36" s="6"/>
      <c r="U36" s="6"/>
      <c r="V36" s="6"/>
      <c r="W36" s="6"/>
      <c r="X36" s="6"/>
      <c r="Y36" s="6"/>
      <c r="Z36" s="6"/>
      <c r="AA36" s="6"/>
      <c r="AB36" s="6"/>
    </row>
    <row r="37" spans="6:28" x14ac:dyDescent="0.25">
      <c r="F37" s="3" t="s">
        <v>34</v>
      </c>
      <c r="G37" s="5">
        <v>144.58369999999999</v>
      </c>
      <c r="H37" s="4">
        <v>1168</v>
      </c>
      <c r="J37" s="3" t="s">
        <v>108</v>
      </c>
      <c r="K37" s="1">
        <v>58473.54</v>
      </c>
      <c r="L37" s="6">
        <v>0.23320836731637859</v>
      </c>
      <c r="N37" t="str" vm="12">
        <f t="shared" si="2"/>
        <v>SOUTH</v>
      </c>
      <c r="O37" t="str" vm="7">
        <f>CUBEMEMBER("ThisWorkbookDataModel",{"[Sales_By_Employee].[Region].&amp;[SOUTH]","[Sales_By_Employee].[Market].&amp;[CHARLOTTE]"})</f>
        <v>CHARLOTTE</v>
      </c>
      <c r="P37" t="str" vm="49">
        <f>CUBEMEMBER("ThisWorkbookDataModel",{"[Sales_By_Employee].[Region].&amp;[SOUTH]","[Sales_By_Employee].[Market].&amp;[CHARLOTTE]","[Employee_Master].[Home_Branch].&amp;[302301]"})</f>
        <v>302301</v>
      </c>
      <c r="Q37" vm="92">
        <f>CUBEVALUE("ThisWorkbookDataModel",'Employee and Branch'!$B$1,'Employee and Branch'!$B$2,'Employee and Branch'!$B$3,$P37,Q$6)</f>
        <v>251836.79</v>
      </c>
      <c r="S37" s="11" t="s">
        <v>59</v>
      </c>
      <c r="T37" s="6">
        <v>0.63606621252902051</v>
      </c>
      <c r="U37" s="6">
        <v>0.62072252406824902</v>
      </c>
      <c r="V37" s="6">
        <v>9.4660018787485235E-3</v>
      </c>
      <c r="W37" s="6">
        <v>0.79639855942376947</v>
      </c>
      <c r="X37" s="6">
        <v>0.10839365329146421</v>
      </c>
      <c r="Y37" s="6">
        <v>-9.7793462611032181E-2</v>
      </c>
      <c r="Z37" s="6">
        <v>6.535947712418301E-2</v>
      </c>
      <c r="AA37" s="6">
        <v>0.52129169437081047</v>
      </c>
      <c r="AB37" s="6">
        <v>0.53569404194652182</v>
      </c>
    </row>
    <row r="38" spans="6:28" x14ac:dyDescent="0.25">
      <c r="F38" s="3" t="s">
        <v>35</v>
      </c>
      <c r="G38" s="5">
        <v>194.83240000000001</v>
      </c>
      <c r="H38" s="4">
        <v>362</v>
      </c>
      <c r="J38" s="3" t="s">
        <v>410</v>
      </c>
      <c r="K38" s="1">
        <v>58048.84</v>
      </c>
      <c r="L38" s="6">
        <v>0.23859614478877375</v>
      </c>
      <c r="N38" t="str" vm="12">
        <f t="shared" si="2"/>
        <v>SOUTH</v>
      </c>
      <c r="O38" t="str" vm="7">
        <f>CUBEMEMBER("ThisWorkbookDataModel",{"[Sales_By_Employee].[Region].&amp;[SOUTH]","[Sales_By_Employee].[Market].&amp;[CHARLOTTE]"})</f>
        <v>CHARLOTTE</v>
      </c>
      <c r="P38" t="str" vm="61">
        <f>CUBEMEMBER("ThisWorkbookDataModel",{"[Sales_By_Employee].[Region].&amp;[SOUTH]","[Sales_By_Employee].[Market].&amp;[CHARLOTTE]","[Employee_Master].[Home_Branch].&amp;[601306]"})</f>
        <v>601306</v>
      </c>
      <c r="Q38" vm="123">
        <f>CUBEVALUE("ThisWorkbookDataModel",'Employee and Branch'!$B$1,'Employee and Branch'!$B$2,'Employee and Branch'!$B$3,$P38,Q$6)</f>
        <v>374894.07</v>
      </c>
      <c r="S38" s="11" t="s">
        <v>63</v>
      </c>
      <c r="T38" s="6">
        <v>-0.28717744862228817</v>
      </c>
      <c r="U38" s="6">
        <v>-0.27883314709168971</v>
      </c>
      <c r="V38" s="6">
        <v>-1.1570386390289364E-2</v>
      </c>
      <c r="W38" s="6">
        <v>-0.34603047313552526</v>
      </c>
      <c r="X38" s="6">
        <v>-9.3178611541619272E-2</v>
      </c>
      <c r="Y38" s="6">
        <v>0.10275299273655776</v>
      </c>
      <c r="Z38" s="6">
        <v>-6.1349693251533742E-2</v>
      </c>
      <c r="AA38" s="6">
        <v>-0.23169805866630985</v>
      </c>
      <c r="AB38" s="6">
        <v>-0.24058773186901647</v>
      </c>
    </row>
    <row r="39" spans="6:28" x14ac:dyDescent="0.25">
      <c r="F39" s="3" t="s">
        <v>36</v>
      </c>
      <c r="G39" s="5">
        <v>127.49209999999999</v>
      </c>
      <c r="H39" s="4">
        <v>3272</v>
      </c>
      <c r="J39" s="3" t="s">
        <v>269</v>
      </c>
      <c r="K39" s="1">
        <v>57838.09</v>
      </c>
      <c r="L39" s="6">
        <v>0.24396436159290566</v>
      </c>
      <c r="N39" t="str" vm="12">
        <f t="shared" si="2"/>
        <v>SOUTH</v>
      </c>
      <c r="O39" t="str" vm="2">
        <f>CUBEMEMBER("ThisWorkbookDataModel",{"[Sales_By_Employee].[Region].&amp;[SOUTH]","[Sales_By_Employee].[Market].&amp;[DALLAS]"})</f>
        <v>DALLAS</v>
      </c>
      <c r="P39" t="str" vm="39">
        <f>CUBEMEMBER("ThisWorkbookDataModel",{"[Sales_By_Employee].[Region].&amp;[SOUTH]","[Sales_By_Employee].[Market].&amp;[DALLAS]","[Employee_Master].[Home_Branch].&amp;[202600]"})</f>
        <v>202600</v>
      </c>
      <c r="Q39" vm="122">
        <f>CUBEVALUE("ThisWorkbookDataModel",'Employee and Branch'!$B$1,'Employee and Branch'!$B$2,'Employee and Branch'!$B$3,$P39,Q$6)</f>
        <v>150782.38</v>
      </c>
      <c r="S39" s="11" t="s">
        <v>56</v>
      </c>
      <c r="T39" s="6">
        <v>0.18708648998113717</v>
      </c>
      <c r="U39" s="6">
        <v>0.18047626814549014</v>
      </c>
      <c r="V39" s="6">
        <v>5.5994440618003377E-3</v>
      </c>
      <c r="W39" s="6">
        <v>0.23584712855099121</v>
      </c>
      <c r="X39" s="6">
        <v>4.6905526099637579E-2</v>
      </c>
      <c r="Y39" s="6">
        <v>-4.4803972211694534E-2</v>
      </c>
      <c r="Z39" s="6">
        <v>8.8235294117647065E-2</v>
      </c>
      <c r="AA39" s="6">
        <v>8.4761976133693476E-2</v>
      </c>
      <c r="AB39" s="6">
        <v>9.0836227686538179E-2</v>
      </c>
    </row>
    <row r="40" spans="6:28" x14ac:dyDescent="0.25">
      <c r="F40" s="3" t="s">
        <v>37</v>
      </c>
      <c r="G40" s="5">
        <v>171.21969999999999</v>
      </c>
      <c r="H40" s="4">
        <v>1713</v>
      </c>
      <c r="J40" s="3" t="s">
        <v>468</v>
      </c>
      <c r="K40" s="1">
        <v>57803.06</v>
      </c>
      <c r="L40" s="6">
        <v>0.24932932710304348</v>
      </c>
      <c r="N40" t="str" vm="12">
        <f t="shared" si="2"/>
        <v>SOUTH</v>
      </c>
      <c r="O40" t="str" vm="2">
        <f>CUBEMEMBER("ThisWorkbookDataModel",{"[Sales_By_Employee].[Region].&amp;[SOUTH]","[Sales_By_Employee].[Market].&amp;[DALLAS]"})</f>
        <v>DALLAS</v>
      </c>
      <c r="P40" t="str" vm="28">
        <f>CUBEMEMBER("ThisWorkbookDataModel",{"[Sales_By_Employee].[Region].&amp;[SOUTH]","[Sales_By_Employee].[Market].&amp;[DALLAS]","[Employee_Master].[Home_Branch].&amp;[490260]"})</f>
        <v>490260</v>
      </c>
      <c r="Q40" vm="133">
        <f>CUBEVALUE("ThisWorkbookDataModel",'Employee and Branch'!$B$1,'Employee and Branch'!$B$2,'Employee and Branch'!$B$3,$P40,Q$6)</f>
        <v>139701.47</v>
      </c>
      <c r="S40" s="11" t="s">
        <v>64</v>
      </c>
      <c r="T40" s="6">
        <v>-1.1093494526039475E-2</v>
      </c>
      <c r="U40" s="6">
        <v>-9.6718480138169253E-3</v>
      </c>
      <c r="V40" s="6">
        <v>-1.4357358797597761E-3</v>
      </c>
      <c r="W40" s="6">
        <v>4.9611377542583103E-3</v>
      </c>
      <c r="X40" s="6">
        <v>1.4775895988342487E-2</v>
      </c>
      <c r="Y40" s="6">
        <v>-1.4560747891978112E-2</v>
      </c>
      <c r="Z40" s="6">
        <v>-7.8078078078078081E-2</v>
      </c>
      <c r="AA40" s="6">
        <v>7.4199591568074805E-2</v>
      </c>
      <c r="AB40" s="6">
        <v>7.2657556346943833E-2</v>
      </c>
    </row>
    <row r="41" spans="6:28" x14ac:dyDescent="0.25">
      <c r="F41" s="3" t="s">
        <v>38</v>
      </c>
      <c r="G41" s="5">
        <v>176.76419999999999</v>
      </c>
      <c r="H41" s="4">
        <v>915</v>
      </c>
      <c r="J41" s="3" t="s">
        <v>165</v>
      </c>
      <c r="K41" s="1">
        <v>57701.72</v>
      </c>
      <c r="L41" s="6">
        <v>0.25468488678579437</v>
      </c>
      <c r="N41" t="str" vm="12">
        <f t="shared" si="2"/>
        <v>SOUTH</v>
      </c>
      <c r="O41" t="str" vm="2">
        <f>CUBEMEMBER("ThisWorkbookDataModel",{"[Sales_By_Employee].[Region].&amp;[SOUTH]","[Sales_By_Employee].[Market].&amp;[DALLAS]"})</f>
        <v>DALLAS</v>
      </c>
      <c r="P41" t="str" vm="48">
        <f>CUBEMEMBER("ThisWorkbookDataModel",{"[Sales_By_Employee].[Region].&amp;[SOUTH]","[Sales_By_Employee].[Market].&amp;[DALLAS]","[Employee_Master].[Home_Branch].&amp;[490360]"})</f>
        <v>490360</v>
      </c>
      <c r="Q41" vm="104">
        <f>CUBEVALUE("ThisWorkbookDataModel",'Employee and Branch'!$B$1,'Employee and Branch'!$B$2,'Employee and Branch'!$B$3,$P41,Q$6)</f>
        <v>98897.26</v>
      </c>
      <c r="S41" s="11" t="s">
        <v>62</v>
      </c>
      <c r="T41" s="6">
        <v>-1.5110326695127352E-2</v>
      </c>
      <c r="U41" s="6">
        <v>-1.2207882804325079E-2</v>
      </c>
      <c r="V41" s="6">
        <v>-2.9369792385950618E-3</v>
      </c>
      <c r="W41" s="6">
        <v>-6.0391640612144151E-2</v>
      </c>
      <c r="X41" s="6">
        <v>-4.8779249164907203E-2</v>
      </c>
      <c r="Y41" s="6">
        <v>5.1280682346430156E-2</v>
      </c>
      <c r="Z41" s="6">
        <v>6.8403908794788276E-2</v>
      </c>
      <c r="AA41" s="6">
        <v>-7.5450670795511501E-2</v>
      </c>
      <c r="AB41" s="6">
        <v>-7.8167305725429542E-2</v>
      </c>
    </row>
    <row r="42" spans="6:28" x14ac:dyDescent="0.25">
      <c r="F42" s="3" t="s">
        <v>39</v>
      </c>
      <c r="G42" s="5">
        <v>203.46119999999999</v>
      </c>
      <c r="H42" s="4">
        <v>828</v>
      </c>
      <c r="J42" s="3" t="s">
        <v>261</v>
      </c>
      <c r="K42" s="1">
        <v>57315.89</v>
      </c>
      <c r="L42" s="6">
        <v>0.26000463582733041</v>
      </c>
      <c r="N42" t="str" vm="12">
        <f t="shared" si="2"/>
        <v>SOUTH</v>
      </c>
      <c r="O42" t="str" vm="2">
        <f>CUBEMEMBER("ThisWorkbookDataModel",{"[Sales_By_Employee].[Region].&amp;[SOUTH]","[Sales_By_Employee].[Market].&amp;[DALLAS]"})</f>
        <v>DALLAS</v>
      </c>
      <c r="P42" t="str" vm="60">
        <f>CUBEMEMBER("ThisWorkbookDataModel",{"[Sales_By_Employee].[Region].&amp;[SOUTH]","[Sales_By_Employee].[Market].&amp;[DALLAS]","[Employee_Master].[Home_Branch].&amp;[490460]"})</f>
        <v>490460</v>
      </c>
      <c r="Q42" vm="82">
        <f>CUBEVALUE("ThisWorkbookDataModel",'Employee and Branch'!$B$1,'Employee and Branch'!$B$2,'Employee and Branch'!$B$3,$P42,Q$6)</f>
        <v>77023.66</v>
      </c>
      <c r="S42" s="11" t="s">
        <v>61</v>
      </c>
      <c r="T42" s="6">
        <v>2.4531602699480626E-2</v>
      </c>
      <c r="U42" s="6">
        <v>1.8361581920903956E-2</v>
      </c>
      <c r="V42" s="6">
        <v>6.0574721134668934E-3</v>
      </c>
      <c r="W42" s="6">
        <v>6.252189141856393E-2</v>
      </c>
      <c r="X42" s="6">
        <v>4.3364076455399761E-2</v>
      </c>
      <c r="Y42" s="6">
        <v>-4.1561787906978467E-2</v>
      </c>
      <c r="Z42" s="6">
        <v>-6.0975609756097563E-3</v>
      </c>
      <c r="AA42" s="6">
        <v>2.4609198987903414E-2</v>
      </c>
      <c r="AB42" s="6">
        <v>3.0817090910452115E-2</v>
      </c>
    </row>
    <row r="43" spans="6:28" x14ac:dyDescent="0.25">
      <c r="F43" s="3" t="s">
        <v>40</v>
      </c>
      <c r="G43" s="5">
        <v>168.57089999999999</v>
      </c>
      <c r="H43" s="4">
        <v>2876</v>
      </c>
      <c r="J43" s="3" t="s">
        <v>173</v>
      </c>
      <c r="K43" s="1">
        <v>57213.46</v>
      </c>
      <c r="L43" s="6">
        <v>0.26531487787361047</v>
      </c>
      <c r="N43" t="str" vm="12">
        <f t="shared" si="2"/>
        <v>SOUTH</v>
      </c>
      <c r="O43" t="str" vm="19">
        <f>CUBEMEMBER("ThisWorkbookDataModel",{"[Sales_By_Employee].[Region].&amp;[SOUTH]","[Sales_By_Employee].[Market].&amp;[FLORIDA]"})</f>
        <v>FLORIDA</v>
      </c>
      <c r="P43" t="str" vm="74">
        <f>CUBEMEMBER("ThisWorkbookDataModel",{"[Sales_By_Employee].[Region].&amp;[SOUTH]","[Sales_By_Employee].[Market].&amp;[FLORIDA]","[Employee_Master].[Home_Branch].&amp;[101313]"})</f>
        <v>101313</v>
      </c>
      <c r="Q43" vm="114">
        <f>CUBEVALUE("ThisWorkbookDataModel",'Employee and Branch'!$B$1,'Employee and Branch'!$B$2,'Employee and Branch'!$B$3,$P43,Q$6)</f>
        <v>444753.83</v>
      </c>
      <c r="S43" s="11" t="s">
        <v>57</v>
      </c>
      <c r="T43" s="6">
        <v>2.7297131792628923E-2</v>
      </c>
      <c r="U43" s="6">
        <v>3.044382801664355E-2</v>
      </c>
      <c r="V43" s="6">
        <v>-3.053332354308989E-3</v>
      </c>
      <c r="W43" s="6">
        <v>2.3899785726059008E-2</v>
      </c>
      <c r="X43" s="6">
        <v>-6.3507025930566886E-3</v>
      </c>
      <c r="Y43" s="6">
        <v>6.3912917863774609E-3</v>
      </c>
      <c r="Z43" s="6">
        <v>9.202453987730062E-3</v>
      </c>
      <c r="AA43" s="6">
        <v>2.1047683688224298E-2</v>
      </c>
      <c r="AB43" s="6">
        <v>1.7929678724503944E-2</v>
      </c>
    </row>
    <row r="44" spans="6:28" x14ac:dyDescent="0.25">
      <c r="F44" s="3" t="s">
        <v>41</v>
      </c>
      <c r="G44" s="5">
        <v>177.60079999999999</v>
      </c>
      <c r="H44" s="4">
        <v>1337</v>
      </c>
      <c r="J44" s="3" t="s">
        <v>561</v>
      </c>
      <c r="K44" s="1">
        <v>57192.58</v>
      </c>
      <c r="L44" s="6">
        <v>0.27062318195190316</v>
      </c>
      <c r="N44" t="str" vm="12">
        <f t="shared" si="2"/>
        <v>SOUTH</v>
      </c>
      <c r="O44" t="str" vm="19">
        <f>CUBEMEMBER("ThisWorkbookDataModel",{"[Sales_By_Employee].[Region].&amp;[SOUTH]","[Sales_By_Employee].[Market].&amp;[FLORIDA]"})</f>
        <v>FLORIDA</v>
      </c>
      <c r="P44" t="str" vm="27">
        <f>CUBEMEMBER("ThisWorkbookDataModel",{"[Sales_By_Employee].[Region].&amp;[SOUTH]","[Sales_By_Employee].[Market].&amp;[FLORIDA]","[Employee_Master].[Home_Branch].&amp;[301316]"})</f>
        <v>301316</v>
      </c>
      <c r="Q44" vm="96">
        <f>CUBEVALUE("ThisWorkbookDataModel",'Employee and Branch'!$B$1,'Employee and Branch'!$B$2,'Employee and Branch'!$B$3,$P44,Q$6)</f>
        <v>397395.47</v>
      </c>
      <c r="S44" s="11" t="s">
        <v>67</v>
      </c>
      <c r="T44" s="6">
        <v>-0.11763411489509057</v>
      </c>
      <c r="U44" s="6">
        <v>-0.11185140318998586</v>
      </c>
      <c r="V44" s="6">
        <v>-6.5105045756127262E-3</v>
      </c>
      <c r="W44" s="6">
        <v>-0.1389246619446233</v>
      </c>
      <c r="X44" s="6">
        <v>-3.0482803048810951E-2</v>
      </c>
      <c r="Y44" s="6">
        <v>3.1441219552029963E-2</v>
      </c>
      <c r="Z44" s="6">
        <v>-6.6869300911854099E-2</v>
      </c>
      <c r="AA44" s="6">
        <v>-4.8205575405554986E-2</v>
      </c>
      <c r="AB44" s="6">
        <v>-5.4402678734807669E-2</v>
      </c>
    </row>
    <row r="45" spans="6:28" x14ac:dyDescent="0.25">
      <c r="F45" s="3" t="s">
        <v>42</v>
      </c>
      <c r="G45" s="5">
        <v>126.9877</v>
      </c>
      <c r="H45" s="4">
        <v>1503</v>
      </c>
      <c r="J45" s="3" t="s">
        <v>198</v>
      </c>
      <c r="K45" s="1">
        <v>56877.42</v>
      </c>
      <c r="L45" s="6">
        <v>0.27590223459385022</v>
      </c>
      <c r="N45" t="str" vm="12">
        <f t="shared" si="2"/>
        <v>SOUTH</v>
      </c>
      <c r="O45" t="str" vm="19">
        <f>CUBEMEMBER("ThisWorkbookDataModel",{"[Sales_By_Employee].[Region].&amp;[SOUTH]","[Sales_By_Employee].[Market].&amp;[FLORIDA]"})</f>
        <v>FLORIDA</v>
      </c>
      <c r="P45" t="str" vm="47">
        <f>CUBEMEMBER("ThisWorkbookDataModel",{"[Sales_By_Employee].[Region].&amp;[SOUTH]","[Sales_By_Employee].[Market].&amp;[FLORIDA]","[Employee_Master].[Home_Branch].&amp;[701309]"})</f>
        <v>701309</v>
      </c>
      <c r="Q45" vm="117">
        <f>CUBEVALUE("ThisWorkbookDataModel",'Employee and Branch'!$B$1,'Employee and Branch'!$B$2,'Employee and Branch'!$B$3,$P45,Q$6)</f>
        <v>417380.12</v>
      </c>
      <c r="S45" s="11" t="s">
        <v>66</v>
      </c>
      <c r="T45" s="6">
        <v>0.13204283025216559</v>
      </c>
      <c r="U45" s="6">
        <v>0.12419489277866182</v>
      </c>
      <c r="V45" s="6">
        <v>6.9809860797283938E-3</v>
      </c>
      <c r="W45" s="6">
        <v>0.18096840530940364</v>
      </c>
      <c r="X45" s="6">
        <v>5.0501485903761148E-2</v>
      </c>
      <c r="Y45" s="6">
        <v>-4.8073692975611593E-2</v>
      </c>
      <c r="Z45" s="6">
        <v>2.9315960912052116E-2</v>
      </c>
      <c r="AA45" s="6">
        <v>9.2176683807117687E-2</v>
      </c>
      <c r="AB45" s="6">
        <v>9.9801080699654224E-2</v>
      </c>
    </row>
    <row r="46" spans="6:28" x14ac:dyDescent="0.25">
      <c r="F46" s="3" t="s">
        <v>43</v>
      </c>
      <c r="G46" s="5">
        <v>175.63419999999999</v>
      </c>
      <c r="H46" s="4">
        <v>1908</v>
      </c>
      <c r="J46" s="3" t="s">
        <v>484</v>
      </c>
      <c r="K46" s="1">
        <v>56698.79</v>
      </c>
      <c r="L46" s="6">
        <v>0.28116470777116204</v>
      </c>
      <c r="N46" t="str" vm="12">
        <f t="shared" si="2"/>
        <v>SOUTH</v>
      </c>
      <c r="O46" t="str" vm="19">
        <f>CUBEMEMBER("ThisWorkbookDataModel",{"[Sales_By_Employee].[Region].&amp;[SOUTH]","[Sales_By_Employee].[Market].&amp;[FLORIDA]"})</f>
        <v>FLORIDA</v>
      </c>
      <c r="P46" t="str" vm="59">
        <f>CUBEMEMBER("ThisWorkbookDataModel",{"[Sales_By_Employee].[Region].&amp;[SOUTH]","[Sales_By_Employee].[Market].&amp;[FLORIDA]","[Employee_Master].[Home_Branch].&amp;[702309]"})</f>
        <v>702309</v>
      </c>
      <c r="Q46" vm="100">
        <f>CUBEVALUE("ThisWorkbookDataModel",'Employee and Branch'!$B$1,'Employee and Branch'!$B$2,'Employee and Branch'!$B$3,$P46,Q$6)</f>
        <v>190862.58</v>
      </c>
      <c r="S46" s="11" t="s">
        <v>65</v>
      </c>
      <c r="T46" s="6">
        <v>1.8313547276492242E-2</v>
      </c>
      <c r="U46" s="6">
        <v>1.7659746562415746E-2</v>
      </c>
      <c r="V46" s="6">
        <v>6.4264493637220779E-4</v>
      </c>
      <c r="W46" s="6">
        <v>4.2741807820167801E-3</v>
      </c>
      <c r="X46" s="6">
        <v>-1.3153282151145742E-2</v>
      </c>
      <c r="Y46" s="6">
        <v>1.3328596947474763E-2</v>
      </c>
      <c r="Z46" s="6">
        <v>-9.4936708860759497E-3</v>
      </c>
      <c r="AA46" s="6">
        <v>2.7413673845761575E-2</v>
      </c>
      <c r="AB46" s="6">
        <v>2.8073760477073138E-2</v>
      </c>
    </row>
    <row r="47" spans="6:28" x14ac:dyDescent="0.25">
      <c r="F47" s="3" t="s">
        <v>44</v>
      </c>
      <c r="G47" s="5">
        <v>153.85900000000001</v>
      </c>
      <c r="H47" s="4">
        <v>1215</v>
      </c>
      <c r="J47" s="3" t="s">
        <v>402</v>
      </c>
      <c r="K47" s="1">
        <v>56594.85</v>
      </c>
      <c r="L47" s="6">
        <v>0.28641753380323409</v>
      </c>
      <c r="N47" t="str" vm="12">
        <f t="shared" si="2"/>
        <v>SOUTH</v>
      </c>
      <c r="O47" t="str" vm="11">
        <f>CUBEMEMBER("ThisWorkbookDataModel",{"[Sales_By_Employee].[Region].&amp;[SOUTH]","[Sales_By_Employee].[Market].&amp;[NEWORLEANS]"})</f>
        <v>NEWORLEANS</v>
      </c>
      <c r="P47" t="str" vm="73">
        <f>CUBEMEMBER("ThisWorkbookDataModel",{"[Sales_By_Employee].[Region].&amp;[SOUTH]","[Sales_By_Employee].[Market].&amp;[NEWORLEANS]","[Employee_Master].[Home_Branch].&amp;[601310]"})</f>
        <v>601310</v>
      </c>
      <c r="Q47" vm="112">
        <f>CUBEVALUE("ThisWorkbookDataModel",'Employee and Branch'!$B$1,'Employee and Branch'!$B$2,'Employee and Branch'!$B$3,$P47,Q$6)</f>
        <v>47740.79</v>
      </c>
      <c r="S47" s="11" t="s">
        <v>58</v>
      </c>
      <c r="T47" s="6">
        <v>-0.32858441232622843</v>
      </c>
      <c r="U47" s="6">
        <v>-0.3230229169426414</v>
      </c>
      <c r="V47" s="6">
        <v>-8.2156674003543966E-3</v>
      </c>
      <c r="W47" s="6">
        <v>-0.37831021437578816</v>
      </c>
      <c r="X47" s="6">
        <v>-8.166790105133058E-2</v>
      </c>
      <c r="Y47" s="6">
        <v>8.8930683295102189E-2</v>
      </c>
      <c r="Z47" s="6">
        <v>-2.2364217252396165E-2</v>
      </c>
      <c r="AA47" s="6">
        <v>-0.3075365130818522</v>
      </c>
      <c r="AB47" s="6">
        <v>-0.31322522234188471</v>
      </c>
    </row>
    <row r="48" spans="6:28" x14ac:dyDescent="0.25">
      <c r="F48" s="3" t="s">
        <v>45</v>
      </c>
      <c r="G48" s="5">
        <v>172.34530000000001</v>
      </c>
      <c r="H48" s="4">
        <v>912</v>
      </c>
      <c r="J48" s="3" t="s">
        <v>412</v>
      </c>
      <c r="K48" s="1">
        <v>56096.1</v>
      </c>
      <c r="L48" s="6">
        <v>0.29162406857411372</v>
      </c>
      <c r="N48" t="str" vm="12">
        <f t="shared" si="2"/>
        <v>SOUTH</v>
      </c>
      <c r="O48" t="str" vm="11">
        <f>CUBEMEMBER("ThisWorkbookDataModel",{"[Sales_By_Employee].[Region].&amp;[SOUTH]","[Sales_By_Employee].[Market].&amp;[NEWORLEANS]"})</f>
        <v>NEWORLEANS</v>
      </c>
      <c r="P48" t="str" vm="26">
        <f>CUBEMEMBER("ThisWorkbookDataModel",{"[Sales_By_Employee].[Region].&amp;[SOUTH]","[Sales_By_Employee].[Market].&amp;[NEWORLEANS]","[Employee_Master].[Home_Branch].&amp;[602310]"})</f>
        <v>602310</v>
      </c>
      <c r="Q48" vm="108">
        <f>CUBEVALUE("ThisWorkbookDataModel",'Employee and Branch'!$B$1,'Employee and Branch'!$B$2,'Employee and Branch'!$B$3,$P48,Q$6)</f>
        <v>98774.21</v>
      </c>
    </row>
    <row r="49" spans="6:17" x14ac:dyDescent="0.25">
      <c r="F49" s="3" t="s">
        <v>46</v>
      </c>
      <c r="G49" s="5">
        <v>167.71279999999999</v>
      </c>
      <c r="H49" s="4">
        <v>1989</v>
      </c>
      <c r="J49" s="3" t="s">
        <v>324</v>
      </c>
      <c r="K49" s="1">
        <v>56030.31</v>
      </c>
      <c r="L49" s="6">
        <v>0.29682449707517106</v>
      </c>
      <c r="N49" t="str" vm="12">
        <f t="shared" si="2"/>
        <v>SOUTH</v>
      </c>
      <c r="O49" t="str" vm="11">
        <f>CUBEMEMBER("ThisWorkbookDataModel",{"[Sales_By_Employee].[Region].&amp;[SOUTH]","[Sales_By_Employee].[Market].&amp;[NEWORLEANS]"})</f>
        <v>NEWORLEANS</v>
      </c>
      <c r="P49" t="str" vm="46">
        <f>CUBEMEMBER("ThisWorkbookDataModel",{"[Sales_By_Employee].[Region].&amp;[SOUTH]","[Sales_By_Employee].[Market].&amp;[NEWORLEANS]","[Employee_Master].[Home_Branch].&amp;[801607]"})</f>
        <v>801607</v>
      </c>
      <c r="Q49" vm="130">
        <f>CUBEVALUE("ThisWorkbookDataModel",'Employee and Branch'!$B$1,'Employee and Branch'!$B$2,'Employee and Branch'!$B$3,$P49,Q$6)</f>
        <v>186938.65</v>
      </c>
    </row>
    <row r="50" spans="6:17" x14ac:dyDescent="0.25">
      <c r="F50" s="3" t="s">
        <v>47</v>
      </c>
      <c r="G50" s="5">
        <v>203.38749999999999</v>
      </c>
      <c r="H50" s="4">
        <v>1510</v>
      </c>
      <c r="J50" s="3" t="s">
        <v>385</v>
      </c>
      <c r="K50" s="1">
        <v>55791.45</v>
      </c>
      <c r="L50" s="6">
        <v>0.30200275589071784</v>
      </c>
      <c r="N50" t="str" vm="10">
        <f t="shared" ref="N50:N63" si="3">CUBEMEMBER("ThisWorkbookDataModel","[Sales_By_Employee].[Region].&amp;[WEST]")</f>
        <v>WEST</v>
      </c>
      <c r="O50" t="str" vm="6">
        <f>CUBEMEMBER("ThisWorkbookDataModel",{"[Sales_By_Employee].[Region].&amp;[WEST]","[Sales_By_Employee].[Market].&amp;[CALIFORNIA]"})</f>
        <v>CALIFORNIA</v>
      </c>
      <c r="P50" t="str" vm="58">
        <f>CUBEMEMBER("ThisWorkbookDataModel",{"[Sales_By_Employee].[Region].&amp;[WEST]","[Sales_By_Employee].[Market].&amp;[CALIFORNIA]","[Employee_Master].[Home_Branch].&amp;[201717]"})</f>
        <v>201717</v>
      </c>
      <c r="Q50" vm="81">
        <f>CUBEVALUE("ThisWorkbookDataModel",'Employee and Branch'!$B$1,'Employee and Branch'!$B$2,'Employee and Branch'!$B$3,$P50,Q$6)</f>
        <v>450672.35</v>
      </c>
    </row>
    <row r="51" spans="6:17" x14ac:dyDescent="0.25">
      <c r="F51" s="3" t="s">
        <v>48</v>
      </c>
      <c r="G51" s="5">
        <v>166.44290000000001</v>
      </c>
      <c r="H51" s="4">
        <v>1390</v>
      </c>
      <c r="J51" s="3" t="s">
        <v>243</v>
      </c>
      <c r="K51" s="1">
        <v>55528.94</v>
      </c>
      <c r="L51" s="6">
        <v>0.30715664995643877</v>
      </c>
      <c r="N51" t="str" vm="10">
        <f t="shared" si="3"/>
        <v>WEST</v>
      </c>
      <c r="O51" t="str" vm="6">
        <f>CUBEMEMBER("ThisWorkbookDataModel",{"[Sales_By_Employee].[Region].&amp;[WEST]","[Sales_By_Employee].[Market].&amp;[CALIFORNIA]"})</f>
        <v>CALIFORNIA</v>
      </c>
      <c r="P51" t="str" vm="72">
        <f>CUBEMEMBER("ThisWorkbookDataModel",{"[Sales_By_Employee].[Region].&amp;[WEST]","[Sales_By_Employee].[Market].&amp;[CALIFORNIA]","[Employee_Master].[Home_Branch].&amp;[501717]"})</f>
        <v>501717</v>
      </c>
      <c r="Q51" vm="127">
        <f>CUBEVALUE("ThisWorkbookDataModel",'Employee and Branch'!$B$1,'Employee and Branch'!$B$2,'Employee and Branch'!$B$3,$P51,Q$6)</f>
        <v>451974.15</v>
      </c>
    </row>
    <row r="52" spans="6:17" x14ac:dyDescent="0.25">
      <c r="F52" s="3" t="s">
        <v>49</v>
      </c>
      <c r="G52" s="5">
        <v>161.25489999999999</v>
      </c>
      <c r="H52" s="4">
        <v>883</v>
      </c>
      <c r="J52" s="3" t="s">
        <v>323</v>
      </c>
      <c r="K52" s="1">
        <v>55416.28</v>
      </c>
      <c r="L52" s="6">
        <v>0.31230008753396732</v>
      </c>
      <c r="N52" t="str" vm="10">
        <f t="shared" si="3"/>
        <v>WEST</v>
      </c>
      <c r="O52" t="str" vm="6">
        <f>CUBEMEMBER("ThisWorkbookDataModel",{"[Sales_By_Employee].[Region].&amp;[WEST]","[Sales_By_Employee].[Market].&amp;[CALIFORNIA]"})</f>
        <v>CALIFORNIA</v>
      </c>
      <c r="P52" t="str" vm="25">
        <f>CUBEMEMBER("ThisWorkbookDataModel",{"[Sales_By_Employee].[Region].&amp;[WEST]","[Sales_By_Employee].[Market].&amp;[CALIFORNIA]","[Employee_Master].[Home_Branch].&amp;[501718]"})</f>
        <v>501718</v>
      </c>
      <c r="Q52" vm="121">
        <f>CUBEVALUE("ThisWorkbookDataModel",'Employee and Branch'!$B$1,'Employee and Branch'!$B$2,'Employee and Branch'!$B$3,$P52,Q$6)</f>
        <v>95389.11</v>
      </c>
    </row>
    <row r="53" spans="6:17" x14ac:dyDescent="0.25">
      <c r="F53" s="3" t="s">
        <v>50</v>
      </c>
      <c r="G53" s="5">
        <v>134.27709999999999</v>
      </c>
      <c r="H53" s="4">
        <v>628</v>
      </c>
      <c r="J53" s="3" t="s">
        <v>374</v>
      </c>
      <c r="K53" s="1">
        <v>55370.74</v>
      </c>
      <c r="L53" s="6">
        <v>0.31743929833648904</v>
      </c>
      <c r="N53" t="str" vm="10">
        <f t="shared" si="3"/>
        <v>WEST</v>
      </c>
      <c r="O53" t="str" vm="6">
        <f>CUBEMEMBER("ThisWorkbookDataModel",{"[Sales_By_Employee].[Region].&amp;[WEST]","[Sales_By_Employee].[Market].&amp;[CALIFORNIA]"})</f>
        <v>CALIFORNIA</v>
      </c>
      <c r="P53" t="str" vm="45">
        <f>CUBEMEMBER("ThisWorkbookDataModel",{"[Sales_By_Employee].[Region].&amp;[WEST]","[Sales_By_Employee].[Market].&amp;[CALIFORNIA]","[Employee_Master].[Home_Branch].&amp;[701715]"})</f>
        <v>701715</v>
      </c>
      <c r="Q53" vm="93">
        <f>CUBEVALUE("ThisWorkbookDataModel",'Employee and Branch'!$B$1,'Employee and Branch'!$B$2,'Employee and Branch'!$B$3,$P53,Q$6)</f>
        <v>543090.6</v>
      </c>
    </row>
    <row r="54" spans="6:17" x14ac:dyDescent="0.25">
      <c r="F54" s="3" t="s">
        <v>51</v>
      </c>
      <c r="G54" s="5">
        <v>165.761</v>
      </c>
      <c r="H54" s="4">
        <v>898</v>
      </c>
      <c r="J54" s="3" t="s">
        <v>358</v>
      </c>
      <c r="K54" s="1">
        <v>55274.080000000002</v>
      </c>
      <c r="L54" s="6">
        <v>0.32256953768375884</v>
      </c>
      <c r="N54" t="str" vm="10">
        <f t="shared" si="3"/>
        <v>WEST</v>
      </c>
      <c r="O54" t="str" vm="6">
        <f>CUBEMEMBER("ThisWorkbookDataModel",{"[Sales_By_Employee].[Region].&amp;[WEST]","[Sales_By_Employee].[Market].&amp;[CALIFORNIA]"})</f>
        <v>CALIFORNIA</v>
      </c>
      <c r="P54" t="str" vm="57">
        <f>CUBEMEMBER("ThisWorkbookDataModel",{"[Sales_By_Employee].[Region].&amp;[WEST]","[Sales_By_Employee].[Market].&amp;[CALIFORNIA]","[Employee_Master].[Home_Branch].&amp;[701717]"})</f>
        <v>701717</v>
      </c>
      <c r="Q54" vm="136">
        <f>CUBEVALUE("ThisWorkbookDataModel",'Employee and Branch'!$B$1,'Employee and Branch'!$B$2,'Employee and Branch'!$B$3,$P54,Q$6)</f>
        <v>237791.44</v>
      </c>
    </row>
    <row r="55" spans="6:17" x14ac:dyDescent="0.25">
      <c r="F55" s="3" t="s">
        <v>52</v>
      </c>
      <c r="G55" s="5">
        <v>156.0436</v>
      </c>
      <c r="H55" s="4">
        <v>1029</v>
      </c>
      <c r="J55" s="3" t="s">
        <v>172</v>
      </c>
      <c r="K55" s="1">
        <v>55125.41</v>
      </c>
      <c r="L55" s="6">
        <v>0.32768597829057455</v>
      </c>
      <c r="N55" t="str" vm="10">
        <f t="shared" si="3"/>
        <v>WEST</v>
      </c>
      <c r="O55" t="str" vm="6">
        <f>CUBEMEMBER("ThisWorkbookDataModel",{"[Sales_By_Employee].[Region].&amp;[WEST]","[Sales_By_Employee].[Market].&amp;[CALIFORNIA]"})</f>
        <v>CALIFORNIA</v>
      </c>
      <c r="P55" t="str" vm="71">
        <f>CUBEMEMBER("ThisWorkbookDataModel",{"[Sales_By_Employee].[Region].&amp;[WEST]","[Sales_By_Employee].[Market].&amp;[CALIFORNIA]","[Employee_Master].[Home_Branch].&amp;[803717]"})</f>
        <v>803717</v>
      </c>
      <c r="Q55" vm="125">
        <f>CUBEVALUE("ThisWorkbookDataModel",'Employee and Branch'!$B$1,'Employee and Branch'!$B$2,'Employee and Branch'!$B$3,$P55,Q$6)</f>
        <v>333580.84000000003</v>
      </c>
    </row>
    <row r="56" spans="6:17" x14ac:dyDescent="0.25">
      <c r="F56" s="3" t="s">
        <v>53</v>
      </c>
      <c r="G56" s="5">
        <v>153.24</v>
      </c>
      <c r="H56" s="4">
        <v>1464</v>
      </c>
      <c r="J56" s="3" t="s">
        <v>174</v>
      </c>
      <c r="K56" s="1">
        <v>54928.57</v>
      </c>
      <c r="L56" s="6">
        <v>0.33278414927963967</v>
      </c>
      <c r="N56" t="str" vm="10">
        <f t="shared" si="3"/>
        <v>WEST</v>
      </c>
      <c r="O56" t="str" vm="6">
        <f>CUBEMEMBER("ThisWorkbookDataModel",{"[Sales_By_Employee].[Region].&amp;[WEST]","[Sales_By_Employee].[Market].&amp;[CALIFORNIA]"})</f>
        <v>CALIFORNIA</v>
      </c>
      <c r="P56" t="str" vm="24">
        <f>CUBEMEMBER("ThisWorkbookDataModel",{"[Sales_By_Employee].[Region].&amp;[WEST]","[Sales_By_Employee].[Market].&amp;[CALIFORNIA]","[Employee_Master].[Home_Branch].&amp;[806708]"})</f>
        <v>806708</v>
      </c>
      <c r="Q56" vm="134">
        <f>CUBEVALUE("ThisWorkbookDataModel",'Employee and Branch'!$B$1,'Employee and Branch'!$B$2,'Employee and Branch'!$B$3,$P56,Q$6)</f>
        <v>142078.97</v>
      </c>
    </row>
    <row r="57" spans="6:17" x14ac:dyDescent="0.25">
      <c r="F57" s="3" t="s">
        <v>54</v>
      </c>
      <c r="G57" s="5">
        <v>164.33760000000001</v>
      </c>
      <c r="H57" s="4">
        <v>961</v>
      </c>
      <c r="J57" s="3" t="s">
        <v>673</v>
      </c>
      <c r="K57" s="1">
        <v>54883.34</v>
      </c>
      <c r="L57" s="6">
        <v>0.33787812226621106</v>
      </c>
      <c r="N57" t="str" vm="10">
        <f t="shared" si="3"/>
        <v>WEST</v>
      </c>
      <c r="O57" t="str" vm="5">
        <f>CUBEMEMBER("ThisWorkbookDataModel",{"[Sales_By_Employee].[Region].&amp;[WEST]","[Sales_By_Employee].[Market].&amp;[PHOENIX]"})</f>
        <v>PHOENIX</v>
      </c>
      <c r="P57" t="str" vm="44">
        <f>CUBEMEMBER("ThisWorkbookDataModel",{"[Sales_By_Employee].[Region].&amp;[WEST]","[Sales_By_Employee].[Market].&amp;[PHOENIX]","[Employee_Master].[Home_Branch].&amp;[201714]"})</f>
        <v>201714</v>
      </c>
      <c r="Q57" vm="105">
        <f>CUBEVALUE("ThisWorkbookDataModel",'Employee and Branch'!$B$1,'Employee and Branch'!$B$2,'Employee and Branch'!$B$3,$P57,Q$6)</f>
        <v>288457.56</v>
      </c>
    </row>
    <row r="58" spans="6:17" x14ac:dyDescent="0.25">
      <c r="F58" s="3" t="s">
        <v>55</v>
      </c>
      <c r="G58" s="5">
        <v>157.02029999999999</v>
      </c>
      <c r="H58" s="4">
        <v>68607</v>
      </c>
      <c r="J58" s="3" t="s">
        <v>475</v>
      </c>
      <c r="K58" s="1">
        <v>54332.43</v>
      </c>
      <c r="L58" s="6">
        <v>0.34292096278420403</v>
      </c>
      <c r="N58" t="str" vm="10">
        <f t="shared" si="3"/>
        <v>WEST</v>
      </c>
      <c r="O58" t="str" vm="5">
        <f>CUBEMEMBER("ThisWorkbookDataModel",{"[Sales_By_Employee].[Region].&amp;[WEST]","[Sales_By_Employee].[Market].&amp;[PHOENIX]"})</f>
        <v>PHOENIX</v>
      </c>
      <c r="P58" t="str" vm="56">
        <f>CUBEMEMBER("ThisWorkbookDataModel",{"[Sales_By_Employee].[Region].&amp;[WEST]","[Sales_By_Employee].[Market].&amp;[PHOENIX]","[Employee_Master].[Home_Branch].&amp;[202714]"})</f>
        <v>202714</v>
      </c>
      <c r="Q58" vm="80">
        <f>CUBEVALUE("ThisWorkbookDataModel",'Employee and Branch'!$B$1,'Employee and Branch'!$B$2,'Employee and Branch'!$B$3,$P58,Q$6)</f>
        <v>113074.48</v>
      </c>
    </row>
    <row r="59" spans="6:17" x14ac:dyDescent="0.25">
      <c r="J59" s="3" t="s">
        <v>386</v>
      </c>
      <c r="K59" s="1">
        <v>54147.07</v>
      </c>
      <c r="L59" s="6">
        <v>0.34794659919558113</v>
      </c>
      <c r="N59" t="str" vm="10">
        <f t="shared" si="3"/>
        <v>WEST</v>
      </c>
      <c r="O59" t="str" vm="5">
        <f>CUBEMEMBER("ThisWorkbookDataModel",{"[Sales_By_Employee].[Region].&amp;[WEST]","[Sales_By_Employee].[Market].&amp;[PHOENIX]"})</f>
        <v>PHOENIX</v>
      </c>
      <c r="P59" t="str" vm="70">
        <f>CUBEMEMBER("ThisWorkbookDataModel",{"[Sales_By_Employee].[Region].&amp;[WEST]","[Sales_By_Employee].[Market].&amp;[PHOENIX]","[Employee_Master].[Home_Branch].&amp;[701708]"})</f>
        <v>701708</v>
      </c>
      <c r="Q59" vm="135">
        <f>CUBEVALUE("ThisWorkbookDataModel",'Employee and Branch'!$B$1,'Employee and Branch'!$B$2,'Employee and Branch'!$B$3,$P59,Q$6)</f>
        <v>168465.9</v>
      </c>
    </row>
    <row r="60" spans="6:17" x14ac:dyDescent="0.25">
      <c r="J60" s="3" t="s">
        <v>305</v>
      </c>
      <c r="K60" s="1">
        <v>53621.31</v>
      </c>
      <c r="L60" s="6">
        <v>0.35292343742453314</v>
      </c>
      <c r="N60" t="str" vm="10">
        <f t="shared" si="3"/>
        <v>WEST</v>
      </c>
      <c r="O60" t="str" vm="4">
        <f>CUBEMEMBER("ThisWorkbookDataModel",{"[Sales_By_Employee].[Region].&amp;[WEST]","[Sales_By_Employee].[Market].&amp;[SEATTLE]"})</f>
        <v>SEATTLE</v>
      </c>
      <c r="P60" t="str" vm="23">
        <f>CUBEMEMBER("ThisWorkbookDataModel",{"[Sales_By_Employee].[Region].&amp;[WEST]","[Sales_By_Employee].[Market].&amp;[SEATTLE]","[Employee_Master].[Home_Branch].&amp;[201709]"})</f>
        <v>201709</v>
      </c>
      <c r="Q60" vm="97">
        <f>CUBEVALUE("ThisWorkbookDataModel",'Employee and Branch'!$B$1,'Employee and Branch'!$B$2,'Employee and Branch'!$B$3,$P60,Q$6)</f>
        <v>96090.99</v>
      </c>
    </row>
    <row r="61" spans="6:17" x14ac:dyDescent="0.25">
      <c r="J61" s="3" t="s">
        <v>510</v>
      </c>
      <c r="K61" s="1">
        <v>53433.61</v>
      </c>
      <c r="L61" s="6">
        <v>0.35788285436080181</v>
      </c>
      <c r="N61" t="str" vm="10">
        <f t="shared" si="3"/>
        <v>WEST</v>
      </c>
      <c r="O61" t="str" vm="4">
        <f>CUBEMEMBER("ThisWorkbookDataModel",{"[Sales_By_Employee].[Region].&amp;[WEST]","[Sales_By_Employee].[Market].&amp;[SEATTLE]"})</f>
        <v>SEATTLE</v>
      </c>
      <c r="P61" t="str" vm="43">
        <f>CUBEMEMBER("ThisWorkbookDataModel",{"[Sales_By_Employee].[Region].&amp;[WEST]","[Sales_By_Employee].[Market].&amp;[SEATTLE]","[Employee_Master].[Home_Branch].&amp;[201714]"})</f>
        <v>201714</v>
      </c>
      <c r="Q61" vm="118">
        <f>CUBEVALUE("ThisWorkbookDataModel",'Employee and Branch'!$B$1,'Employee and Branch'!$B$2,'Employee and Branch'!$B$3,$P61,Q$6)</f>
        <v>762.86</v>
      </c>
    </row>
    <row r="62" spans="6:17" x14ac:dyDescent="0.25">
      <c r="J62" s="3" t="s">
        <v>102</v>
      </c>
      <c r="K62" s="1">
        <v>52990.28</v>
      </c>
      <c r="L62" s="6">
        <v>0.36280112381872576</v>
      </c>
      <c r="N62" t="str" vm="10">
        <f t="shared" si="3"/>
        <v>WEST</v>
      </c>
      <c r="O62" t="str" vm="4">
        <f>CUBEMEMBER("ThisWorkbookDataModel",{"[Sales_By_Employee].[Region].&amp;[WEST]","[Sales_By_Employee].[Market].&amp;[SEATTLE]"})</f>
        <v>SEATTLE</v>
      </c>
      <c r="P62" t="str" vm="55">
        <f>CUBEMEMBER("ThisWorkbookDataModel",{"[Sales_By_Employee].[Region].&amp;[WEST]","[Sales_By_Employee].[Market].&amp;[SEATTLE]","[Employee_Master].[Home_Branch].&amp;[308118]"})</f>
        <v>308118</v>
      </c>
      <c r="Q62" vm="113">
        <f>CUBEVALUE("ThisWorkbookDataModel",'Employee and Branch'!$B$1,'Employee and Branch'!$B$2,'Employee and Branch'!$B$3,$P62,Q$6)</f>
        <v>57034.3</v>
      </c>
    </row>
    <row r="63" spans="6:17" x14ac:dyDescent="0.25">
      <c r="J63" s="3" t="s">
        <v>125</v>
      </c>
      <c r="K63" s="1">
        <v>51633.21</v>
      </c>
      <c r="L63" s="6">
        <v>0.36759343742336364</v>
      </c>
      <c r="N63" t="str" vm="10">
        <f t="shared" si="3"/>
        <v>WEST</v>
      </c>
      <c r="O63" t="str" vm="4">
        <f>CUBEMEMBER("ThisWorkbookDataModel",{"[Sales_By_Employee].[Region].&amp;[WEST]","[Sales_By_Employee].[Market].&amp;[SEATTLE]"})</f>
        <v>SEATTLE</v>
      </c>
      <c r="P63" t="str" vm="69">
        <f>CUBEMEMBER("ThisWorkbookDataModel",{"[Sales_By_Employee].[Region].&amp;[WEST]","[Sales_By_Employee].[Market].&amp;[SEATTLE]","[Employee_Master].[Home_Branch].&amp;[402705]"})</f>
        <v>402705</v>
      </c>
      <c r="Q63" vm="90">
        <f>CUBEVALUE("ThisWorkbookDataModel",'Employee and Branch'!$B$1,'Employee and Branch'!$B$2,'Employee and Branch'!$B$3,$P63,Q$6)</f>
        <v>25939.06</v>
      </c>
    </row>
    <row r="64" spans="6:17" x14ac:dyDescent="0.25">
      <c r="J64" s="3" t="s">
        <v>337</v>
      </c>
      <c r="K64" s="1">
        <v>51182.5</v>
      </c>
      <c r="L64" s="6">
        <v>0.37234391857821303</v>
      </c>
    </row>
    <row r="65" spans="10:12" x14ac:dyDescent="0.25">
      <c r="J65" s="3" t="s">
        <v>236</v>
      </c>
      <c r="K65" s="1">
        <v>51088.67</v>
      </c>
      <c r="L65" s="6">
        <v>0.37708569094301192</v>
      </c>
    </row>
    <row r="66" spans="10:12" x14ac:dyDescent="0.25">
      <c r="J66" s="3" t="s">
        <v>656</v>
      </c>
      <c r="K66" s="1">
        <v>50727.32</v>
      </c>
      <c r="L66" s="6">
        <v>0.38179392476699497</v>
      </c>
    </row>
    <row r="67" spans="10:12" x14ac:dyDescent="0.25">
      <c r="J67" s="3" t="s">
        <v>516</v>
      </c>
      <c r="K67" s="1">
        <v>50042.01</v>
      </c>
      <c r="L67" s="6">
        <v>0.38643855184569931</v>
      </c>
    </row>
    <row r="68" spans="10:12" x14ac:dyDescent="0.25">
      <c r="J68" s="3" t="s">
        <v>84</v>
      </c>
      <c r="K68" s="1">
        <v>49657.58</v>
      </c>
      <c r="L68" s="6">
        <v>0.39104749822357115</v>
      </c>
    </row>
    <row r="69" spans="10:12" x14ac:dyDescent="0.25">
      <c r="J69" s="3" t="s">
        <v>77</v>
      </c>
      <c r="K69" s="1">
        <v>49605.440000000002</v>
      </c>
      <c r="L69" s="6">
        <v>0.39565160525034815</v>
      </c>
    </row>
    <row r="70" spans="10:12" x14ac:dyDescent="0.25">
      <c r="J70" s="3" t="s">
        <v>262</v>
      </c>
      <c r="K70" s="1">
        <v>49475.08</v>
      </c>
      <c r="L70" s="6">
        <v>0.40024361297124228</v>
      </c>
    </row>
    <row r="71" spans="10:12" x14ac:dyDescent="0.25">
      <c r="J71" s="3" t="s">
        <v>635</v>
      </c>
      <c r="K71" s="1">
        <v>49467.66</v>
      </c>
      <c r="L71" s="6">
        <v>0.40483493200811033</v>
      </c>
    </row>
    <row r="72" spans="10:12" x14ac:dyDescent="0.25">
      <c r="J72" s="3" t="s">
        <v>293</v>
      </c>
      <c r="K72" s="1">
        <v>48963.26</v>
      </c>
      <c r="L72" s="6">
        <v>0.40937943538152877</v>
      </c>
    </row>
    <row r="73" spans="10:12" x14ac:dyDescent="0.25">
      <c r="J73" s="3" t="s">
        <v>157</v>
      </c>
      <c r="K73" s="1">
        <v>48732.53</v>
      </c>
      <c r="L73" s="6">
        <v>0.41390252365179953</v>
      </c>
    </row>
    <row r="74" spans="10:12" x14ac:dyDescent="0.25">
      <c r="J74" s="3" t="s">
        <v>163</v>
      </c>
      <c r="K74" s="1">
        <v>47864.31</v>
      </c>
      <c r="L74" s="6">
        <v>0.4183450284658447</v>
      </c>
    </row>
    <row r="75" spans="10:12" x14ac:dyDescent="0.25">
      <c r="J75" s="3" t="s">
        <v>268</v>
      </c>
      <c r="K75" s="1">
        <v>47490.85</v>
      </c>
      <c r="L75" s="6">
        <v>0.4227528707547672</v>
      </c>
    </row>
    <row r="76" spans="10:12" x14ac:dyDescent="0.25">
      <c r="J76" s="3" t="s">
        <v>563</v>
      </c>
      <c r="K76" s="1">
        <v>47016.480000000003</v>
      </c>
      <c r="L76" s="6">
        <v>0.42711668460144048</v>
      </c>
    </row>
    <row r="77" spans="10:12" x14ac:dyDescent="0.25">
      <c r="J77" s="3" t="s">
        <v>472</v>
      </c>
      <c r="K77" s="1">
        <v>46644.49</v>
      </c>
      <c r="L77" s="6">
        <v>0.4314459723603925</v>
      </c>
    </row>
    <row r="78" spans="10:12" x14ac:dyDescent="0.25">
      <c r="J78" s="3" t="s">
        <v>611</v>
      </c>
      <c r="K78" s="1">
        <v>46534.23</v>
      </c>
      <c r="L78" s="6">
        <v>0.43576502638609327</v>
      </c>
    </row>
    <row r="79" spans="10:12" x14ac:dyDescent="0.25">
      <c r="J79" s="3" t="s">
        <v>127</v>
      </c>
      <c r="K79" s="1">
        <v>46530.97</v>
      </c>
      <c r="L79" s="6">
        <v>0.44008377783633229</v>
      </c>
    </row>
    <row r="80" spans="10:12" x14ac:dyDescent="0.25">
      <c r="J80" s="3" t="s">
        <v>121</v>
      </c>
      <c r="K80" s="1">
        <v>46227.81</v>
      </c>
      <c r="L80" s="6">
        <v>0.44437439162493109</v>
      </c>
    </row>
    <row r="81" spans="10:12" x14ac:dyDescent="0.25">
      <c r="J81" s="3" t="s">
        <v>700</v>
      </c>
      <c r="K81" s="1">
        <v>46175.46</v>
      </c>
      <c r="L81" s="6">
        <v>0.44866014657137759</v>
      </c>
    </row>
    <row r="82" spans="10:12" x14ac:dyDescent="0.25">
      <c r="J82" s="3" t="s">
        <v>146</v>
      </c>
      <c r="K82" s="1">
        <v>46172.99</v>
      </c>
      <c r="L82" s="6">
        <v>0.45294567226586402</v>
      </c>
    </row>
    <row r="83" spans="10:12" x14ac:dyDescent="0.25">
      <c r="J83" s="3" t="s">
        <v>716</v>
      </c>
      <c r="K83" s="1">
        <v>46021.15</v>
      </c>
      <c r="L83" s="6">
        <v>0.45721710499774498</v>
      </c>
    </row>
    <row r="84" spans="10:12" x14ac:dyDescent="0.25">
      <c r="J84" s="3" t="s">
        <v>552</v>
      </c>
      <c r="K84" s="1">
        <v>45612.14</v>
      </c>
      <c r="L84" s="6">
        <v>0.46145057564693859</v>
      </c>
    </row>
    <row r="85" spans="10:12" x14ac:dyDescent="0.25">
      <c r="J85" s="3" t="s">
        <v>667</v>
      </c>
      <c r="K85" s="1">
        <v>45547.14</v>
      </c>
      <c r="L85" s="6">
        <v>0.46567801334981135</v>
      </c>
    </row>
    <row r="86" spans="10:12" x14ac:dyDescent="0.25">
      <c r="J86" s="3" t="s">
        <v>277</v>
      </c>
      <c r="K86" s="1">
        <v>45232.57</v>
      </c>
      <c r="L86" s="6">
        <v>0.46987625437692815</v>
      </c>
    </row>
    <row r="87" spans="10:12" x14ac:dyDescent="0.25">
      <c r="J87" s="3" t="s">
        <v>140</v>
      </c>
      <c r="K87" s="1">
        <v>44989.62</v>
      </c>
      <c r="L87" s="6">
        <v>0.47405194610698892</v>
      </c>
    </row>
    <row r="88" spans="10:12" x14ac:dyDescent="0.25">
      <c r="J88" s="3" t="s">
        <v>630</v>
      </c>
      <c r="K88" s="1">
        <v>44617.15</v>
      </c>
      <c r="L88" s="6">
        <v>0.47819306719834026</v>
      </c>
    </row>
    <row r="89" spans="10:12" x14ac:dyDescent="0.25">
      <c r="J89" s="3" t="s">
        <v>452</v>
      </c>
      <c r="K89" s="1">
        <v>44604.12</v>
      </c>
      <c r="L89" s="6">
        <v>0.48233297891599064</v>
      </c>
    </row>
    <row r="90" spans="10:12" x14ac:dyDescent="0.25">
      <c r="J90" s="3" t="s">
        <v>350</v>
      </c>
      <c r="K90" s="1">
        <v>43960.99</v>
      </c>
      <c r="L90" s="6">
        <v>0.48641319880645167</v>
      </c>
    </row>
    <row r="91" spans="10:12" x14ac:dyDescent="0.25">
      <c r="J91" s="3" t="s">
        <v>283</v>
      </c>
      <c r="K91" s="1">
        <v>43847.91</v>
      </c>
      <c r="L91" s="6">
        <v>0.49048292322660569</v>
      </c>
    </row>
    <row r="92" spans="10:12" x14ac:dyDescent="0.25">
      <c r="J92" s="3" t="s">
        <v>247</v>
      </c>
      <c r="K92" s="1">
        <v>43800.95</v>
      </c>
      <c r="L92" s="6">
        <v>0.49454828907507931</v>
      </c>
    </row>
    <row r="93" spans="10:12" x14ac:dyDescent="0.25">
      <c r="J93" s="3" t="s">
        <v>488</v>
      </c>
      <c r="K93" s="1">
        <v>43117.919999999998</v>
      </c>
      <c r="L93" s="6">
        <v>0.49855025979546819</v>
      </c>
    </row>
    <row r="94" spans="10:12" x14ac:dyDescent="0.25">
      <c r="J94" s="3" t="s">
        <v>89</v>
      </c>
      <c r="K94" s="1">
        <v>42778.03</v>
      </c>
      <c r="L94" s="6">
        <v>0.50252068377547277</v>
      </c>
    </row>
    <row r="95" spans="10:12" x14ac:dyDescent="0.25">
      <c r="J95" s="3" t="s">
        <v>316</v>
      </c>
      <c r="K95" s="1">
        <v>42295.57</v>
      </c>
      <c r="L95" s="6">
        <v>0.50644632844344739</v>
      </c>
    </row>
    <row r="96" spans="10:12" x14ac:dyDescent="0.25">
      <c r="J96" s="3" t="s">
        <v>274</v>
      </c>
      <c r="K96" s="1">
        <v>41759.26</v>
      </c>
      <c r="L96" s="6">
        <v>0.51032219573540183</v>
      </c>
    </row>
    <row r="97" spans="10:12" x14ac:dyDescent="0.25">
      <c r="J97" s="3" t="s">
        <v>200</v>
      </c>
      <c r="K97" s="1">
        <v>40934.99</v>
      </c>
      <c r="L97" s="6">
        <v>0.51412155877098908</v>
      </c>
    </row>
    <row r="98" spans="10:12" x14ac:dyDescent="0.25">
      <c r="J98" s="3" t="s">
        <v>321</v>
      </c>
      <c r="K98" s="1">
        <v>40764.68</v>
      </c>
      <c r="L98" s="6">
        <v>0.51790511455907029</v>
      </c>
    </row>
    <row r="99" spans="10:12" x14ac:dyDescent="0.25">
      <c r="J99" s="3" t="s">
        <v>628</v>
      </c>
      <c r="K99" s="1">
        <v>40291.47</v>
      </c>
      <c r="L99" s="6">
        <v>0.52164474956979034</v>
      </c>
    </row>
    <row r="100" spans="10:12" x14ac:dyDescent="0.25">
      <c r="J100" s="3" t="s">
        <v>318</v>
      </c>
      <c r="K100" s="1">
        <v>39949.01</v>
      </c>
      <c r="L100" s="6">
        <v>0.52535259930670997</v>
      </c>
    </row>
    <row r="101" spans="10:12" x14ac:dyDescent="0.25">
      <c r="J101" s="3" t="s">
        <v>676</v>
      </c>
      <c r="K101" s="1">
        <v>39595.589999999997</v>
      </c>
      <c r="L101" s="6">
        <v>0.52902764652226486</v>
      </c>
    </row>
    <row r="102" spans="10:12" x14ac:dyDescent="0.25">
      <c r="J102" s="3" t="s">
        <v>303</v>
      </c>
      <c r="K102" s="1">
        <v>39329.94</v>
      </c>
      <c r="L102" s="6">
        <v>0.53267803755027954</v>
      </c>
    </row>
    <row r="103" spans="10:12" x14ac:dyDescent="0.25">
      <c r="J103" s="3" t="s">
        <v>171</v>
      </c>
      <c r="K103" s="1">
        <v>39230.32</v>
      </c>
      <c r="L103" s="6">
        <v>0.53631918239194831</v>
      </c>
    </row>
    <row r="104" spans="10:12" x14ac:dyDescent="0.25">
      <c r="J104" s="3" t="s">
        <v>618</v>
      </c>
      <c r="K104" s="1">
        <v>39211.85</v>
      </c>
      <c r="L104" s="6">
        <v>0.53995861294871628</v>
      </c>
    </row>
    <row r="105" spans="10:12" x14ac:dyDescent="0.25">
      <c r="J105" s="3" t="s">
        <v>505</v>
      </c>
      <c r="K105" s="1">
        <v>39037.32</v>
      </c>
      <c r="L105" s="6">
        <v>0.54358184458054015</v>
      </c>
    </row>
    <row r="106" spans="10:12" x14ac:dyDescent="0.25">
      <c r="J106" s="3" t="s">
        <v>246</v>
      </c>
      <c r="K106" s="1">
        <v>38932.28</v>
      </c>
      <c r="L106" s="6">
        <v>0.54719532697110962</v>
      </c>
    </row>
    <row r="107" spans="10:12" x14ac:dyDescent="0.25">
      <c r="J107" s="3" t="s">
        <v>584</v>
      </c>
      <c r="K107" s="1">
        <v>38037.58</v>
      </c>
      <c r="L107" s="6">
        <v>0.55072576817593699</v>
      </c>
    </row>
    <row r="108" spans="10:12" x14ac:dyDescent="0.25">
      <c r="J108" s="3" t="s">
        <v>443</v>
      </c>
      <c r="K108" s="1">
        <v>38013.449999999997</v>
      </c>
      <c r="L108" s="6">
        <v>0.55425396976546093</v>
      </c>
    </row>
    <row r="109" spans="10:12" x14ac:dyDescent="0.25">
      <c r="J109" s="3" t="s">
        <v>638</v>
      </c>
      <c r="K109" s="1">
        <v>36575.94</v>
      </c>
      <c r="L109" s="6">
        <v>0.55764874949859056</v>
      </c>
    </row>
    <row r="110" spans="10:12" x14ac:dyDescent="0.25">
      <c r="J110" s="3" t="s">
        <v>558</v>
      </c>
      <c r="K110" s="1">
        <v>36386.949999999997</v>
      </c>
      <c r="L110" s="6">
        <v>0.56102598820825589</v>
      </c>
    </row>
    <row r="111" spans="10:12" x14ac:dyDescent="0.25">
      <c r="J111" s="3" t="s">
        <v>90</v>
      </c>
      <c r="K111" s="1">
        <v>36377.199999999997</v>
      </c>
      <c r="L111" s="6">
        <v>0.56440232197597318</v>
      </c>
    </row>
    <row r="112" spans="10:12" x14ac:dyDescent="0.25">
      <c r="J112" s="3" t="s">
        <v>379</v>
      </c>
      <c r="K112" s="1">
        <v>36332.769999999997</v>
      </c>
      <c r="L112" s="6">
        <v>0.56777453199284367</v>
      </c>
    </row>
    <row r="113" spans="10:12" x14ac:dyDescent="0.25">
      <c r="J113" s="3" t="s">
        <v>485</v>
      </c>
      <c r="K113" s="1">
        <v>36068.54</v>
      </c>
      <c r="L113" s="6">
        <v>0.57112221761884729</v>
      </c>
    </row>
    <row r="114" spans="10:12" x14ac:dyDescent="0.25">
      <c r="J114" s="3" t="s">
        <v>413</v>
      </c>
      <c r="K114" s="1">
        <v>36040.400000000001</v>
      </c>
      <c r="L114" s="6">
        <v>0.57446729144316677</v>
      </c>
    </row>
    <row r="115" spans="10:12" x14ac:dyDescent="0.25">
      <c r="J115" s="3" t="s">
        <v>498</v>
      </c>
      <c r="K115" s="1">
        <v>36026.54</v>
      </c>
      <c r="L115" s="6">
        <v>0.57781107885770167</v>
      </c>
    </row>
    <row r="116" spans="10:12" x14ac:dyDescent="0.25">
      <c r="J116" s="3" t="s">
        <v>271</v>
      </c>
      <c r="K116" s="1">
        <v>36018.36</v>
      </c>
      <c r="L116" s="6">
        <v>0.58115410704914561</v>
      </c>
    </row>
    <row r="117" spans="10:12" x14ac:dyDescent="0.25">
      <c r="J117" s="3" t="s">
        <v>80</v>
      </c>
      <c r="K117" s="1">
        <v>35963.83</v>
      </c>
      <c r="L117" s="6">
        <v>0.58449207406269921</v>
      </c>
    </row>
    <row r="118" spans="10:12" x14ac:dyDescent="0.25">
      <c r="J118" s="3" t="s">
        <v>237</v>
      </c>
      <c r="K118" s="1">
        <v>35620.480000000003</v>
      </c>
      <c r="L118" s="6">
        <v>0.58779817319749517</v>
      </c>
    </row>
    <row r="119" spans="10:12" x14ac:dyDescent="0.25">
      <c r="J119" s="3" t="s">
        <v>409</v>
      </c>
      <c r="K119" s="1">
        <v>35580.51</v>
      </c>
      <c r="L119" s="6">
        <v>0.59110056253437648</v>
      </c>
    </row>
    <row r="120" spans="10:12" x14ac:dyDescent="0.25">
      <c r="J120" s="3" t="s">
        <v>631</v>
      </c>
      <c r="K120" s="1">
        <v>35510.019999999997</v>
      </c>
      <c r="L120" s="6">
        <v>0.59439640937300919</v>
      </c>
    </row>
    <row r="121" spans="10:12" x14ac:dyDescent="0.25">
      <c r="J121" s="3" t="s">
        <v>607</v>
      </c>
      <c r="K121" s="1">
        <v>35316.69</v>
      </c>
      <c r="L121" s="6">
        <v>0.59767431237299284</v>
      </c>
    </row>
    <row r="122" spans="10:12" x14ac:dyDescent="0.25">
      <c r="J122" s="3" t="s">
        <v>103</v>
      </c>
      <c r="K122" s="1">
        <v>35091.120000000003</v>
      </c>
      <c r="L122" s="6">
        <v>0.60093127919295197</v>
      </c>
    </row>
    <row r="123" spans="10:12" x14ac:dyDescent="0.25">
      <c r="J123" s="3" t="s">
        <v>320</v>
      </c>
      <c r="K123" s="1">
        <v>35081.1</v>
      </c>
      <c r="L123" s="6">
        <v>0.60418731601103204</v>
      </c>
    </row>
    <row r="124" spans="10:12" x14ac:dyDescent="0.25">
      <c r="J124" s="3" t="s">
        <v>137</v>
      </c>
      <c r="K124" s="1">
        <v>35044.519999999997</v>
      </c>
      <c r="L124" s="6">
        <v>0.60743995767255188</v>
      </c>
    </row>
    <row r="125" spans="10:12" x14ac:dyDescent="0.25">
      <c r="J125" s="3" t="s">
        <v>158</v>
      </c>
      <c r="K125" s="1">
        <v>35009.22</v>
      </c>
      <c r="L125" s="6">
        <v>0.61068932298014678</v>
      </c>
    </row>
    <row r="126" spans="10:12" x14ac:dyDescent="0.25">
      <c r="J126" s="3" t="s">
        <v>394</v>
      </c>
      <c r="K126" s="1">
        <v>34733</v>
      </c>
      <c r="L126" s="6">
        <v>0.61391305105031502</v>
      </c>
    </row>
    <row r="127" spans="10:12" x14ac:dyDescent="0.25">
      <c r="J127" s="3" t="s">
        <v>381</v>
      </c>
      <c r="K127" s="1">
        <v>34445.89</v>
      </c>
      <c r="L127" s="6">
        <v>0.61711013113251134</v>
      </c>
    </row>
    <row r="128" spans="10:12" x14ac:dyDescent="0.25">
      <c r="J128" s="3" t="s">
        <v>185</v>
      </c>
      <c r="K128" s="1">
        <v>34249.269999999997</v>
      </c>
      <c r="L128" s="6">
        <v>0.62028896201615991</v>
      </c>
    </row>
    <row r="129" spans="10:12" x14ac:dyDescent="0.25">
      <c r="J129" s="3" t="s">
        <v>644</v>
      </c>
      <c r="K129" s="1">
        <v>34104.94</v>
      </c>
      <c r="L129" s="6">
        <v>0.62345439697453964</v>
      </c>
    </row>
    <row r="130" spans="10:12" x14ac:dyDescent="0.25">
      <c r="J130" s="3" t="s">
        <v>162</v>
      </c>
      <c r="K130" s="1">
        <v>33966.01</v>
      </c>
      <c r="L130" s="6">
        <v>0.62660693720626781</v>
      </c>
    </row>
    <row r="131" spans="10:12" x14ac:dyDescent="0.25">
      <c r="J131" s="3" t="s">
        <v>459</v>
      </c>
      <c r="K131" s="1">
        <v>33715.65</v>
      </c>
      <c r="L131" s="6">
        <v>0.62973624038505938</v>
      </c>
    </row>
    <row r="132" spans="10:12" x14ac:dyDescent="0.25">
      <c r="J132" s="3" t="s">
        <v>655</v>
      </c>
      <c r="K132" s="1">
        <v>33349.57</v>
      </c>
      <c r="L132" s="6">
        <v>0.6328315660101721</v>
      </c>
    </row>
    <row r="133" spans="10:12" x14ac:dyDescent="0.25">
      <c r="J133" s="3" t="s">
        <v>593</v>
      </c>
      <c r="K133" s="1">
        <v>33135.75</v>
      </c>
      <c r="L133" s="6">
        <v>0.63590704602632608</v>
      </c>
    </row>
    <row r="134" spans="10:12" x14ac:dyDescent="0.25">
      <c r="J134" s="3" t="s">
        <v>648</v>
      </c>
      <c r="K134" s="1">
        <v>32976.06</v>
      </c>
      <c r="L134" s="6">
        <v>0.63896770448558815</v>
      </c>
    </row>
    <row r="135" spans="10:12" x14ac:dyDescent="0.25">
      <c r="J135" s="3" t="s">
        <v>629</v>
      </c>
      <c r="K135" s="1">
        <v>32972.550000000003</v>
      </c>
      <c r="L135" s="6">
        <v>0.64202803716574885</v>
      </c>
    </row>
    <row r="136" spans="10:12" x14ac:dyDescent="0.25">
      <c r="J136" s="3" t="s">
        <v>126</v>
      </c>
      <c r="K136" s="1">
        <v>32278.21</v>
      </c>
      <c r="L136" s="6">
        <v>0.64502392498516503</v>
      </c>
    </row>
    <row r="137" spans="10:12" x14ac:dyDescent="0.25">
      <c r="J137" s="3" t="s">
        <v>477</v>
      </c>
      <c r="K137" s="1">
        <v>31999.200000000001</v>
      </c>
      <c r="L137" s="6">
        <v>0.64799391661453565</v>
      </c>
    </row>
    <row r="138" spans="10:12" x14ac:dyDescent="0.25">
      <c r="J138" s="3" t="s">
        <v>627</v>
      </c>
      <c r="K138" s="1">
        <v>31427.759999999998</v>
      </c>
      <c r="L138" s="6">
        <v>0.65091087029243588</v>
      </c>
    </row>
    <row r="139" spans="10:12" x14ac:dyDescent="0.25">
      <c r="J139" s="3" t="s">
        <v>91</v>
      </c>
      <c r="K139" s="1">
        <v>31183.51</v>
      </c>
      <c r="L139" s="6">
        <v>0.65380515401435357</v>
      </c>
    </row>
    <row r="140" spans="10:12" x14ac:dyDescent="0.25">
      <c r="J140" s="3" t="s">
        <v>512</v>
      </c>
      <c r="K140" s="1">
        <v>30778.58</v>
      </c>
      <c r="L140" s="6">
        <v>0.65666185433698387</v>
      </c>
    </row>
    <row r="141" spans="10:12" x14ac:dyDescent="0.25">
      <c r="J141" s="3" t="s">
        <v>212</v>
      </c>
      <c r="K141" s="1">
        <v>30725.72</v>
      </c>
      <c r="L141" s="6">
        <v>0.65951364848203697</v>
      </c>
    </row>
    <row r="142" spans="10:12" x14ac:dyDescent="0.25">
      <c r="J142" s="3" t="s">
        <v>297</v>
      </c>
      <c r="K142" s="1">
        <v>30696.01</v>
      </c>
      <c r="L142" s="6">
        <v>0.66236268510654861</v>
      </c>
    </row>
    <row r="143" spans="10:12" x14ac:dyDescent="0.25">
      <c r="J143" s="3" t="s">
        <v>310</v>
      </c>
      <c r="K143" s="1">
        <v>30548.26</v>
      </c>
      <c r="L143" s="6">
        <v>0.66519800838000021</v>
      </c>
    </row>
    <row r="144" spans="10:12" x14ac:dyDescent="0.25">
      <c r="J144" s="3" t="s">
        <v>85</v>
      </c>
      <c r="K144" s="1">
        <v>30542.2</v>
      </c>
      <c r="L144" s="6">
        <v>0.66803276919722565</v>
      </c>
    </row>
    <row r="145" spans="10:12" x14ac:dyDescent="0.25">
      <c r="J145" s="3" t="s">
        <v>364</v>
      </c>
      <c r="K145" s="1">
        <v>30379.13</v>
      </c>
      <c r="L145" s="6">
        <v>0.67085239474435054</v>
      </c>
    </row>
    <row r="146" spans="10:12" x14ac:dyDescent="0.25">
      <c r="J146" s="3" t="s">
        <v>145</v>
      </c>
      <c r="K146" s="1">
        <v>30188.959999999999</v>
      </c>
      <c r="L146" s="6">
        <v>0.6736543697468319</v>
      </c>
    </row>
    <row r="147" spans="10:12" x14ac:dyDescent="0.25">
      <c r="J147" s="3" t="s">
        <v>147</v>
      </c>
      <c r="K147" s="1">
        <v>29897.68</v>
      </c>
      <c r="L147" s="6">
        <v>0.67642930972463122</v>
      </c>
    </row>
    <row r="148" spans="10:12" x14ac:dyDescent="0.25">
      <c r="J148" s="3" t="s">
        <v>623</v>
      </c>
      <c r="K148" s="1">
        <v>29758.26</v>
      </c>
      <c r="L148" s="6">
        <v>0.6791913094966453</v>
      </c>
    </row>
    <row r="149" spans="10:12" x14ac:dyDescent="0.25">
      <c r="J149" s="3" t="s">
        <v>190</v>
      </c>
      <c r="K149" s="1">
        <v>29633.919999999998</v>
      </c>
      <c r="L149" s="6">
        <v>0.68194176870642031</v>
      </c>
    </row>
    <row r="150" spans="10:12" x14ac:dyDescent="0.25">
      <c r="J150" s="3" t="s">
        <v>653</v>
      </c>
      <c r="K150" s="1">
        <v>29419.17</v>
      </c>
      <c r="L150" s="6">
        <v>0.68467229598969703</v>
      </c>
    </row>
    <row r="151" spans="10:12" x14ac:dyDescent="0.25">
      <c r="J151" s="3" t="s">
        <v>421</v>
      </c>
      <c r="K151" s="1">
        <v>29367.06</v>
      </c>
      <c r="L151" s="6">
        <v>0.68739798670631558</v>
      </c>
    </row>
    <row r="152" spans="10:12" x14ac:dyDescent="0.25">
      <c r="J152" s="3" t="s">
        <v>192</v>
      </c>
      <c r="K152" s="1">
        <v>29098.5</v>
      </c>
      <c r="L152" s="6">
        <v>0.69009875114502772</v>
      </c>
    </row>
    <row r="153" spans="10:12" x14ac:dyDescent="0.25">
      <c r="J153" s="3" t="s">
        <v>478</v>
      </c>
      <c r="K153" s="1">
        <v>28925.15</v>
      </c>
      <c r="L153" s="6">
        <v>0.69278342617997513</v>
      </c>
    </row>
    <row r="154" spans="10:12" x14ac:dyDescent="0.25">
      <c r="J154" s="3" t="s">
        <v>520</v>
      </c>
      <c r="K154" s="1">
        <v>28652.39</v>
      </c>
      <c r="L154" s="6">
        <v>0.6954427851158691</v>
      </c>
    </row>
    <row r="155" spans="10:12" x14ac:dyDescent="0.25">
      <c r="J155" s="3" t="s">
        <v>548</v>
      </c>
      <c r="K155" s="1">
        <v>28548.89</v>
      </c>
      <c r="L155" s="6">
        <v>0.69809253774492919</v>
      </c>
    </row>
    <row r="156" spans="10:12" x14ac:dyDescent="0.25">
      <c r="J156" s="3" t="s">
        <v>432</v>
      </c>
      <c r="K156" s="1">
        <v>28489.360000000001</v>
      </c>
      <c r="L156" s="6">
        <v>0.70073676512330496</v>
      </c>
    </row>
    <row r="157" spans="10:12" x14ac:dyDescent="0.25">
      <c r="J157" s="3" t="s">
        <v>219</v>
      </c>
      <c r="K157" s="1">
        <v>28387.8</v>
      </c>
      <c r="L157" s="6">
        <v>0.7033715662550909</v>
      </c>
    </row>
    <row r="158" spans="10:12" x14ac:dyDescent="0.25">
      <c r="J158" s="3" t="s">
        <v>231</v>
      </c>
      <c r="K158" s="1">
        <v>28169.99</v>
      </c>
      <c r="L158" s="6">
        <v>0.70598615144782861</v>
      </c>
    </row>
    <row r="159" spans="10:12" x14ac:dyDescent="0.25">
      <c r="J159" s="3" t="s">
        <v>169</v>
      </c>
      <c r="K159" s="1">
        <v>28044.38</v>
      </c>
      <c r="L159" s="6">
        <v>0.70858907820383765</v>
      </c>
    </row>
    <row r="160" spans="10:12" x14ac:dyDescent="0.25">
      <c r="J160" s="3" t="s">
        <v>502</v>
      </c>
      <c r="K160" s="1">
        <v>27939.84</v>
      </c>
      <c r="L160" s="6">
        <v>0.71118230212587163</v>
      </c>
    </row>
    <row r="161" spans="10:12" x14ac:dyDescent="0.25">
      <c r="J161" s="3" t="s">
        <v>354</v>
      </c>
      <c r="K161" s="1">
        <v>27783.58</v>
      </c>
      <c r="L161" s="6">
        <v>0.71376102284495047</v>
      </c>
    </row>
    <row r="162" spans="10:12" x14ac:dyDescent="0.25">
      <c r="J162" s="3" t="s">
        <v>486</v>
      </c>
      <c r="K162" s="1">
        <v>27657.06</v>
      </c>
      <c r="L162" s="6">
        <v>0.71632800066605218</v>
      </c>
    </row>
    <row r="163" spans="10:12" x14ac:dyDescent="0.25">
      <c r="J163" s="3" t="s">
        <v>221</v>
      </c>
      <c r="K163" s="1">
        <v>27547.05</v>
      </c>
      <c r="L163" s="6">
        <v>0.7188847679575423</v>
      </c>
    </row>
    <row r="164" spans="10:12" x14ac:dyDescent="0.25">
      <c r="J164" s="3" t="s">
        <v>594</v>
      </c>
      <c r="K164" s="1">
        <v>27502.37</v>
      </c>
      <c r="L164" s="6">
        <v>0.72143738829454607</v>
      </c>
    </row>
    <row r="165" spans="10:12" x14ac:dyDescent="0.25">
      <c r="J165" s="3" t="s">
        <v>296</v>
      </c>
      <c r="K165" s="1">
        <v>27451</v>
      </c>
      <c r="L165" s="6">
        <v>0.72398524074766513</v>
      </c>
    </row>
    <row r="166" spans="10:12" x14ac:dyDescent="0.25">
      <c r="J166" s="3" t="s">
        <v>117</v>
      </c>
      <c r="K166" s="1">
        <v>27353.4</v>
      </c>
      <c r="L166" s="6">
        <v>0.72652403449984726</v>
      </c>
    </row>
    <row r="167" spans="10:12" x14ac:dyDescent="0.25">
      <c r="J167" s="3" t="s">
        <v>433</v>
      </c>
      <c r="K167" s="1">
        <v>27194.799999999999</v>
      </c>
      <c r="L167" s="6">
        <v>0.72904810786300644</v>
      </c>
    </row>
    <row r="168" spans="10:12" x14ac:dyDescent="0.25">
      <c r="J168" s="3" t="s">
        <v>226</v>
      </c>
      <c r="K168" s="1">
        <v>27119.64</v>
      </c>
      <c r="L168" s="6">
        <v>0.73156520528392766</v>
      </c>
    </row>
    <row r="169" spans="10:12" x14ac:dyDescent="0.25">
      <c r="J169" s="3" t="s">
        <v>266</v>
      </c>
      <c r="K169" s="1">
        <v>26877.7</v>
      </c>
      <c r="L169" s="6">
        <v>0.73405984715049721</v>
      </c>
    </row>
    <row r="170" spans="10:12" x14ac:dyDescent="0.25">
      <c r="J170" s="3" t="s">
        <v>661</v>
      </c>
      <c r="K170" s="1">
        <v>26603.95</v>
      </c>
      <c r="L170" s="6">
        <v>0.7365290810316002</v>
      </c>
    </row>
    <row r="171" spans="10:12" x14ac:dyDescent="0.25">
      <c r="J171" s="3" t="s">
        <v>466</v>
      </c>
      <c r="K171" s="1">
        <v>26325.65</v>
      </c>
      <c r="L171" s="6">
        <v>0.7389724846209943</v>
      </c>
    </row>
    <row r="172" spans="10:12" x14ac:dyDescent="0.25">
      <c r="J172" s="3" t="s">
        <v>517</v>
      </c>
      <c r="K172" s="1">
        <v>26022.68</v>
      </c>
      <c r="L172" s="6">
        <v>0.74138776818351415</v>
      </c>
    </row>
    <row r="173" spans="10:12" x14ac:dyDescent="0.25">
      <c r="J173" s="3" t="s">
        <v>161</v>
      </c>
      <c r="K173" s="1">
        <v>26003.72</v>
      </c>
      <c r="L173" s="6">
        <v>0.74380129198199962</v>
      </c>
    </row>
    <row r="174" spans="10:12" x14ac:dyDescent="0.25">
      <c r="J174" s="3" t="s">
        <v>691</v>
      </c>
      <c r="K174" s="1">
        <v>25976.54</v>
      </c>
      <c r="L174" s="6">
        <v>0.7462122930807773</v>
      </c>
    </row>
    <row r="175" spans="10:12" x14ac:dyDescent="0.25">
      <c r="J175" s="3" t="s">
        <v>73</v>
      </c>
      <c r="K175" s="1">
        <v>25875.19</v>
      </c>
      <c r="L175" s="6">
        <v>0.74861388742402257</v>
      </c>
    </row>
    <row r="176" spans="10:12" x14ac:dyDescent="0.25">
      <c r="J176" s="3" t="s">
        <v>371</v>
      </c>
      <c r="K176" s="1">
        <v>25874.04</v>
      </c>
      <c r="L176" s="6">
        <v>0.75101537503052518</v>
      </c>
    </row>
    <row r="177" spans="10:12" x14ac:dyDescent="0.25">
      <c r="J177" s="3" t="s">
        <v>420</v>
      </c>
      <c r="K177" s="1">
        <v>25828.39</v>
      </c>
      <c r="L177" s="6">
        <v>0.75341262565241929</v>
      </c>
    </row>
    <row r="178" spans="10:12" x14ac:dyDescent="0.25">
      <c r="J178" s="3" t="s">
        <v>633</v>
      </c>
      <c r="K178" s="1">
        <v>25733.42</v>
      </c>
      <c r="L178" s="6">
        <v>0.75580106167566596</v>
      </c>
    </row>
    <row r="179" spans="10:12" x14ac:dyDescent="0.25">
      <c r="J179" s="3" t="s">
        <v>129</v>
      </c>
      <c r="K179" s="1">
        <v>25381.4</v>
      </c>
      <c r="L179" s="6">
        <v>0.75815682511793037</v>
      </c>
    </row>
    <row r="180" spans="10:12" x14ac:dyDescent="0.25">
      <c r="J180" s="3" t="s">
        <v>206</v>
      </c>
      <c r="K180" s="1">
        <v>25373.72</v>
      </c>
      <c r="L180" s="6">
        <v>0.76051187574438328</v>
      </c>
    </row>
    <row r="181" spans="10:12" x14ac:dyDescent="0.25">
      <c r="J181" s="3" t="s">
        <v>258</v>
      </c>
      <c r="K181" s="1">
        <v>25148.89</v>
      </c>
      <c r="L181" s="6">
        <v>0.76284605887358514</v>
      </c>
    </row>
    <row r="182" spans="10:12" x14ac:dyDescent="0.25">
      <c r="J182" s="3" t="s">
        <v>463</v>
      </c>
      <c r="K182" s="1">
        <v>24491.99</v>
      </c>
      <c r="L182" s="6">
        <v>0.76511927211912345</v>
      </c>
    </row>
    <row r="183" spans="10:12" x14ac:dyDescent="0.25">
      <c r="J183" s="3" t="s">
        <v>373</v>
      </c>
      <c r="K183" s="1">
        <v>24219.03</v>
      </c>
      <c r="L183" s="6">
        <v>0.76736715070269657</v>
      </c>
    </row>
    <row r="184" spans="10:12" x14ac:dyDescent="0.25">
      <c r="J184" s="3" t="s">
        <v>701</v>
      </c>
      <c r="K184" s="1">
        <v>23562.71</v>
      </c>
      <c r="L184" s="6">
        <v>0.76955411323505007</v>
      </c>
    </row>
    <row r="185" spans="10:12" x14ac:dyDescent="0.25">
      <c r="J185" s="3" t="s">
        <v>134</v>
      </c>
      <c r="K185" s="1">
        <v>23526.3</v>
      </c>
      <c r="L185" s="6">
        <v>0.77173769638931822</v>
      </c>
    </row>
    <row r="186" spans="10:12" x14ac:dyDescent="0.25">
      <c r="J186" s="3" t="s">
        <v>377</v>
      </c>
      <c r="K186" s="1">
        <v>23418.27</v>
      </c>
      <c r="L186" s="6">
        <v>0.77391125278680117</v>
      </c>
    </row>
    <row r="187" spans="10:12" x14ac:dyDescent="0.25">
      <c r="J187" s="3" t="s">
        <v>88</v>
      </c>
      <c r="K187" s="1">
        <v>23312.03</v>
      </c>
      <c r="L187" s="6">
        <v>0.77607494856555925</v>
      </c>
    </row>
    <row r="188" spans="10:12" x14ac:dyDescent="0.25">
      <c r="J188" s="3" t="s">
        <v>707</v>
      </c>
      <c r="K188" s="1">
        <v>23052.28</v>
      </c>
      <c r="L188" s="6">
        <v>0.77821453576267374</v>
      </c>
    </row>
    <row r="189" spans="10:12" x14ac:dyDescent="0.25">
      <c r="J189" s="3" t="s">
        <v>679</v>
      </c>
      <c r="K189" s="1">
        <v>22949.74</v>
      </c>
      <c r="L189" s="6">
        <v>0.78034460575493081</v>
      </c>
    </row>
    <row r="190" spans="10:12" x14ac:dyDescent="0.25">
      <c r="J190" s="3" t="s">
        <v>113</v>
      </c>
      <c r="K190" s="1">
        <v>22945.5</v>
      </c>
      <c r="L190" s="6">
        <v>0.78247428221345849</v>
      </c>
    </row>
    <row r="191" spans="10:12" x14ac:dyDescent="0.25">
      <c r="J191" s="3" t="s">
        <v>78</v>
      </c>
      <c r="K191" s="1">
        <v>22937.61</v>
      </c>
      <c r="L191" s="6">
        <v>0.78460322636511737</v>
      </c>
    </row>
    <row r="192" spans="10:12" x14ac:dyDescent="0.25">
      <c r="J192" s="3" t="s">
        <v>397</v>
      </c>
      <c r="K192" s="1">
        <v>22881.16</v>
      </c>
      <c r="L192" s="6">
        <v>0.78672693113493319</v>
      </c>
    </row>
    <row r="193" spans="10:12" x14ac:dyDescent="0.25">
      <c r="J193" s="3" t="s">
        <v>640</v>
      </c>
      <c r="K193" s="1">
        <v>22800.26</v>
      </c>
      <c r="L193" s="6">
        <v>0.78884312720694338</v>
      </c>
    </row>
    <row r="194" spans="10:12" x14ac:dyDescent="0.25">
      <c r="J194" s="3" t="s">
        <v>424</v>
      </c>
      <c r="K194" s="1">
        <v>22780.77</v>
      </c>
      <c r="L194" s="6">
        <v>0.79095751432320305</v>
      </c>
    </row>
    <row r="195" spans="10:12" x14ac:dyDescent="0.25">
      <c r="J195" s="3" t="s">
        <v>554</v>
      </c>
      <c r="K195" s="1">
        <v>22646.3</v>
      </c>
      <c r="L195" s="6">
        <v>0.79305942066574331</v>
      </c>
    </row>
    <row r="196" spans="10:12" x14ac:dyDescent="0.25">
      <c r="J196" s="3" t="s">
        <v>384</v>
      </c>
      <c r="K196" s="1">
        <v>22571.03</v>
      </c>
      <c r="L196" s="6">
        <v>0.79515434085644399</v>
      </c>
    </row>
    <row r="197" spans="10:12" x14ac:dyDescent="0.25">
      <c r="J197" s="3" t="s">
        <v>608</v>
      </c>
      <c r="K197" s="1">
        <v>22559.43</v>
      </c>
      <c r="L197" s="6">
        <v>0.79724818439826284</v>
      </c>
    </row>
    <row r="198" spans="10:12" x14ac:dyDescent="0.25">
      <c r="J198" s="3" t="s">
        <v>167</v>
      </c>
      <c r="K198" s="1">
        <v>22302.57</v>
      </c>
      <c r="L198" s="6">
        <v>0.79931818759251294</v>
      </c>
    </row>
    <row r="199" spans="10:12" x14ac:dyDescent="0.25">
      <c r="J199" s="3" t="s">
        <v>96</v>
      </c>
      <c r="K199" s="1">
        <v>22004.86</v>
      </c>
      <c r="L199" s="6">
        <v>0.80136055896446812</v>
      </c>
    </row>
    <row r="200" spans="10:12" x14ac:dyDescent="0.25">
      <c r="J200" s="3" t="s">
        <v>647</v>
      </c>
      <c r="K200" s="1">
        <v>21797.200000000001</v>
      </c>
      <c r="L200" s="6">
        <v>0.80338365646514676</v>
      </c>
    </row>
    <row r="201" spans="10:12" x14ac:dyDescent="0.25">
      <c r="J201" s="3" t="s">
        <v>362</v>
      </c>
      <c r="K201" s="1">
        <v>21690.03</v>
      </c>
      <c r="L201" s="6">
        <v>0.80539680702956062</v>
      </c>
    </row>
    <row r="202" spans="10:12" x14ac:dyDescent="0.25">
      <c r="J202" s="3" t="s">
        <v>447</v>
      </c>
      <c r="K202" s="1">
        <v>21688.66</v>
      </c>
      <c r="L202" s="6">
        <v>0.80740983043802905</v>
      </c>
    </row>
    <row r="203" spans="10:12" x14ac:dyDescent="0.25">
      <c r="J203" s="3" t="s">
        <v>170</v>
      </c>
      <c r="K203" s="1">
        <v>21626.03</v>
      </c>
      <c r="L203" s="6">
        <v>0.80941704087068089</v>
      </c>
    </row>
    <row r="204" spans="10:12" x14ac:dyDescent="0.25">
      <c r="J204" s="3" t="s">
        <v>398</v>
      </c>
      <c r="K204" s="1">
        <v>21560.13</v>
      </c>
      <c r="L204" s="6">
        <v>0.81141813482390923</v>
      </c>
    </row>
    <row r="205" spans="10:12" x14ac:dyDescent="0.25">
      <c r="J205" s="3" t="s">
        <v>275</v>
      </c>
      <c r="K205" s="1">
        <v>21474.97</v>
      </c>
      <c r="L205" s="6">
        <v>0.81341132468931165</v>
      </c>
    </row>
    <row r="206" spans="10:12" x14ac:dyDescent="0.25">
      <c r="J206" s="3" t="s">
        <v>104</v>
      </c>
      <c r="K206" s="1">
        <v>21455.32</v>
      </c>
      <c r="L206" s="6">
        <v>0.81540269074863392</v>
      </c>
    </row>
    <row r="207" spans="10:12" x14ac:dyDescent="0.25">
      <c r="J207" s="3" t="s">
        <v>571</v>
      </c>
      <c r="K207" s="1">
        <v>21263.48</v>
      </c>
      <c r="L207" s="6">
        <v>0.81737625126299962</v>
      </c>
    </row>
    <row r="208" spans="10:12" x14ac:dyDescent="0.25">
      <c r="J208" s="3" t="s">
        <v>295</v>
      </c>
      <c r="K208" s="1">
        <v>21065.78</v>
      </c>
      <c r="L208" s="6">
        <v>0.81933146233909393</v>
      </c>
    </row>
    <row r="209" spans="10:12" x14ac:dyDescent="0.25">
      <c r="J209" s="3" t="s">
        <v>480</v>
      </c>
      <c r="K209" s="1">
        <v>20938.54</v>
      </c>
      <c r="L209" s="6">
        <v>0.82127486369072888</v>
      </c>
    </row>
    <row r="210" spans="10:12" x14ac:dyDescent="0.25">
      <c r="J210" s="3" t="s">
        <v>506</v>
      </c>
      <c r="K210" s="1">
        <v>20631.73</v>
      </c>
      <c r="L210" s="6">
        <v>0.82318978860758407</v>
      </c>
    </row>
    <row r="211" spans="10:12" x14ac:dyDescent="0.25">
      <c r="J211" s="3" t="s">
        <v>687</v>
      </c>
      <c r="K211" s="1">
        <v>20555.5</v>
      </c>
      <c r="L211" s="6">
        <v>0.82509763827062332</v>
      </c>
    </row>
    <row r="212" spans="10:12" x14ac:dyDescent="0.25">
      <c r="J212" s="3" t="s">
        <v>235</v>
      </c>
      <c r="K212" s="1">
        <v>20549.82</v>
      </c>
      <c r="L212" s="6">
        <v>0.82700496074696872</v>
      </c>
    </row>
    <row r="213" spans="10:12" x14ac:dyDescent="0.25">
      <c r="J213" s="3" t="s">
        <v>481</v>
      </c>
      <c r="K213" s="1">
        <v>20493.63</v>
      </c>
      <c r="L213" s="6">
        <v>0.8289070679732562</v>
      </c>
    </row>
    <row r="214" spans="10:12" x14ac:dyDescent="0.25">
      <c r="J214" s="3" t="s">
        <v>572</v>
      </c>
      <c r="K214" s="1">
        <v>20075.95</v>
      </c>
      <c r="L214" s="6">
        <v>0.83077040841463157</v>
      </c>
    </row>
    <row r="215" spans="10:12" x14ac:dyDescent="0.25">
      <c r="J215" s="3" t="s">
        <v>79</v>
      </c>
      <c r="K215" s="1">
        <v>20012.38</v>
      </c>
      <c r="L215" s="6">
        <v>0.83262784863450534</v>
      </c>
    </row>
    <row r="216" spans="10:12" x14ac:dyDescent="0.25">
      <c r="J216" s="3" t="s">
        <v>567</v>
      </c>
      <c r="K216" s="1">
        <v>19953.37</v>
      </c>
      <c r="L216" s="6">
        <v>0.83447981186726528</v>
      </c>
    </row>
    <row r="217" spans="10:12" x14ac:dyDescent="0.25">
      <c r="J217" s="3" t="s">
        <v>154</v>
      </c>
      <c r="K217" s="1">
        <v>19900.02</v>
      </c>
      <c r="L217" s="6">
        <v>0.83632682344331422</v>
      </c>
    </row>
    <row r="218" spans="10:12" x14ac:dyDescent="0.25">
      <c r="J218" s="3" t="s">
        <v>591</v>
      </c>
      <c r="K218" s="1">
        <v>19733.22</v>
      </c>
      <c r="L218" s="6">
        <v>0.83815835355095836</v>
      </c>
    </row>
    <row r="219" spans="10:12" x14ac:dyDescent="0.25">
      <c r="J219" s="3" t="s">
        <v>619</v>
      </c>
      <c r="K219" s="1">
        <v>19607.55</v>
      </c>
      <c r="L219" s="6">
        <v>0.83997821965300057</v>
      </c>
    </row>
    <row r="220" spans="10:12" x14ac:dyDescent="0.25">
      <c r="J220" s="3" t="s">
        <v>166</v>
      </c>
      <c r="K220" s="1">
        <v>19366.66</v>
      </c>
      <c r="L220" s="6">
        <v>0.84177572765597763</v>
      </c>
    </row>
    <row r="221" spans="10:12" x14ac:dyDescent="0.25">
      <c r="J221" s="3" t="s">
        <v>677</v>
      </c>
      <c r="K221" s="1">
        <v>19255.11</v>
      </c>
      <c r="L221" s="6">
        <v>0.84356288219492259</v>
      </c>
    </row>
    <row r="222" spans="10:12" x14ac:dyDescent="0.25">
      <c r="J222" s="3" t="s">
        <v>366</v>
      </c>
      <c r="K222" s="1">
        <v>19002.810000000001</v>
      </c>
      <c r="L222" s="6">
        <v>0.84532661962068689</v>
      </c>
    </row>
    <row r="223" spans="10:12" x14ac:dyDescent="0.25">
      <c r="J223" s="3" t="s">
        <v>658</v>
      </c>
      <c r="K223" s="1">
        <v>18889.849999999999</v>
      </c>
      <c r="L223" s="6">
        <v>0.84707987271389129</v>
      </c>
    </row>
    <row r="224" spans="10:12" x14ac:dyDescent="0.25">
      <c r="J224" s="3" t="s">
        <v>342</v>
      </c>
      <c r="K224" s="1">
        <v>18832.669999999998</v>
      </c>
      <c r="L224" s="6">
        <v>0.84882781867062451</v>
      </c>
    </row>
    <row r="225" spans="10:12" x14ac:dyDescent="0.25">
      <c r="J225" s="3" t="s">
        <v>207</v>
      </c>
      <c r="K225" s="1">
        <v>18768.39</v>
      </c>
      <c r="L225" s="6">
        <v>0.85056979850751924</v>
      </c>
    </row>
    <row r="226" spans="10:12" x14ac:dyDescent="0.25">
      <c r="J226" s="3" t="s">
        <v>431</v>
      </c>
      <c r="K226" s="1">
        <v>18559.580000000002</v>
      </c>
      <c r="L226" s="6">
        <v>0.85229239773639476</v>
      </c>
    </row>
    <row r="227" spans="10:12" x14ac:dyDescent="0.25">
      <c r="J227" s="3" t="s">
        <v>684</v>
      </c>
      <c r="K227" s="1">
        <v>18460.080000000002</v>
      </c>
      <c r="L227" s="6">
        <v>0.85400576191667144</v>
      </c>
    </row>
    <row r="228" spans="10:12" x14ac:dyDescent="0.25">
      <c r="J228" s="3" t="s">
        <v>224</v>
      </c>
      <c r="K228" s="1">
        <v>18453.12</v>
      </c>
      <c r="L228" s="6">
        <v>0.85571848010761886</v>
      </c>
    </row>
    <row r="229" spans="10:12" x14ac:dyDescent="0.25">
      <c r="J229" s="3" t="s">
        <v>702</v>
      </c>
      <c r="K229" s="1">
        <v>17875.330000000002</v>
      </c>
      <c r="L229" s="6">
        <v>0.85737757097464795</v>
      </c>
    </row>
    <row r="230" spans="10:12" x14ac:dyDescent="0.25">
      <c r="J230" s="3" t="s">
        <v>380</v>
      </c>
      <c r="K230" s="1">
        <v>17855.509999999998</v>
      </c>
      <c r="L230" s="6">
        <v>0.85903482225712191</v>
      </c>
    </row>
    <row r="231" spans="10:12" x14ac:dyDescent="0.25">
      <c r="J231" s="3" t="s">
        <v>76</v>
      </c>
      <c r="K231" s="1">
        <v>17719.63</v>
      </c>
      <c r="L231" s="6">
        <v>0.86067946189734867</v>
      </c>
    </row>
    <row r="232" spans="10:12" x14ac:dyDescent="0.25">
      <c r="J232" s="3" t="s">
        <v>444</v>
      </c>
      <c r="K232" s="1">
        <v>17505.48</v>
      </c>
      <c r="L232" s="6">
        <v>0.86230422529981232</v>
      </c>
    </row>
    <row r="233" spans="10:12" x14ac:dyDescent="0.25">
      <c r="J233" s="3" t="s">
        <v>333</v>
      </c>
      <c r="K233" s="1">
        <v>17227.13</v>
      </c>
      <c r="L233" s="6">
        <v>0.86390315376983906</v>
      </c>
    </row>
    <row r="234" spans="10:12" x14ac:dyDescent="0.25">
      <c r="J234" s="3" t="s">
        <v>255</v>
      </c>
      <c r="K234" s="1">
        <v>17042.23</v>
      </c>
      <c r="L234" s="6">
        <v>0.86548492082794704</v>
      </c>
    </row>
    <row r="235" spans="10:12" x14ac:dyDescent="0.25">
      <c r="J235" s="3" t="s">
        <v>651</v>
      </c>
      <c r="K235" s="1">
        <v>17016.810000000001</v>
      </c>
      <c r="L235" s="6">
        <v>0.86706432853997084</v>
      </c>
    </row>
    <row r="236" spans="10:12" x14ac:dyDescent="0.25">
      <c r="J236" s="3" t="s">
        <v>699</v>
      </c>
      <c r="K236" s="1">
        <v>16862.88</v>
      </c>
      <c r="L236" s="6">
        <v>0.86862944930696129</v>
      </c>
    </row>
    <row r="237" spans="10:12" x14ac:dyDescent="0.25">
      <c r="J237" s="3" t="s">
        <v>151</v>
      </c>
      <c r="K237" s="1">
        <v>16800.32</v>
      </c>
      <c r="L237" s="6">
        <v>0.87018876359515429</v>
      </c>
    </row>
    <row r="238" spans="10:12" x14ac:dyDescent="0.25">
      <c r="J238" s="3" t="s">
        <v>603</v>
      </c>
      <c r="K238" s="1">
        <v>16793.310000000001</v>
      </c>
      <c r="L238" s="6">
        <v>0.87174742725329035</v>
      </c>
    </row>
    <row r="239" spans="10:12" x14ac:dyDescent="0.25">
      <c r="J239" s="3" t="s">
        <v>414</v>
      </c>
      <c r="K239" s="1">
        <v>16421.63</v>
      </c>
      <c r="L239" s="6">
        <v>0.87327159359621831</v>
      </c>
    </row>
    <row r="240" spans="10:12" x14ac:dyDescent="0.25">
      <c r="J240" s="3" t="s">
        <v>503</v>
      </c>
      <c r="K240" s="1">
        <v>15897.06</v>
      </c>
      <c r="L240" s="6">
        <v>0.87474707220604619</v>
      </c>
    </row>
    <row r="241" spans="10:12" x14ac:dyDescent="0.25">
      <c r="J241" s="3" t="s">
        <v>339</v>
      </c>
      <c r="K241" s="1">
        <v>15806.78</v>
      </c>
      <c r="L241" s="6">
        <v>0.87621417151750702</v>
      </c>
    </row>
    <row r="242" spans="10:12" x14ac:dyDescent="0.25">
      <c r="J242" s="3" t="s">
        <v>252</v>
      </c>
      <c r="K242" s="1">
        <v>15697.5</v>
      </c>
      <c r="L242" s="6">
        <v>0.87767112805398428</v>
      </c>
    </row>
    <row r="243" spans="10:12" x14ac:dyDescent="0.25">
      <c r="J243" s="3" t="s">
        <v>626</v>
      </c>
      <c r="K243" s="1">
        <v>15482.79</v>
      </c>
      <c r="L243" s="6">
        <v>0.87910815637654549</v>
      </c>
    </row>
    <row r="244" spans="10:12" x14ac:dyDescent="0.25">
      <c r="J244" s="3" t="s">
        <v>375</v>
      </c>
      <c r="K244" s="1">
        <v>15464.59</v>
      </c>
      <c r="L244" s="6">
        <v>0.88054349547413691</v>
      </c>
    </row>
    <row r="245" spans="10:12" x14ac:dyDescent="0.25">
      <c r="J245" s="3" t="s">
        <v>201</v>
      </c>
      <c r="K245" s="1">
        <v>15112.96</v>
      </c>
      <c r="L245" s="6">
        <v>0.8819461981884239</v>
      </c>
    </row>
    <row r="246" spans="10:12" x14ac:dyDescent="0.25">
      <c r="J246" s="3" t="s">
        <v>177</v>
      </c>
      <c r="K246" s="1">
        <v>15112.95</v>
      </c>
      <c r="L246" s="6">
        <v>0.88334889997456523</v>
      </c>
    </row>
    <row r="247" spans="10:12" x14ac:dyDescent="0.25">
      <c r="J247" s="3" t="s">
        <v>426</v>
      </c>
      <c r="K247" s="1">
        <v>15013.1</v>
      </c>
      <c r="L247" s="6">
        <v>0.88474233422701221</v>
      </c>
    </row>
    <row r="248" spans="10:12" x14ac:dyDescent="0.25">
      <c r="J248" s="3" t="s">
        <v>331</v>
      </c>
      <c r="K248" s="1">
        <v>14979.81</v>
      </c>
      <c r="L248" s="6">
        <v>0.88613267868279744</v>
      </c>
    </row>
    <row r="249" spans="10:12" x14ac:dyDescent="0.25">
      <c r="J249" s="3" t="s">
        <v>713</v>
      </c>
      <c r="K249" s="1">
        <v>14939.42</v>
      </c>
      <c r="L249" s="6">
        <v>0.88751927435855338</v>
      </c>
    </row>
    <row r="250" spans="10:12" x14ac:dyDescent="0.25">
      <c r="J250" s="3" t="s">
        <v>501</v>
      </c>
      <c r="K250" s="1">
        <v>14610.13</v>
      </c>
      <c r="L250" s="6">
        <v>0.88887530712824814</v>
      </c>
    </row>
    <row r="251" spans="10:12" x14ac:dyDescent="0.25">
      <c r="J251" s="3" t="s">
        <v>197</v>
      </c>
      <c r="K251" s="1">
        <v>14581.44</v>
      </c>
      <c r="L251" s="6">
        <v>0.89022867704825137</v>
      </c>
    </row>
    <row r="252" spans="10:12" x14ac:dyDescent="0.25">
      <c r="J252" s="3" t="s">
        <v>460</v>
      </c>
      <c r="K252" s="1">
        <v>14462.78</v>
      </c>
      <c r="L252" s="6">
        <v>0.89157103359270951</v>
      </c>
    </row>
    <row r="253" spans="10:12" x14ac:dyDescent="0.25">
      <c r="J253" s="3" t="s">
        <v>637</v>
      </c>
      <c r="K253" s="1">
        <v>14240.87</v>
      </c>
      <c r="L253" s="6">
        <v>0.89289279365842844</v>
      </c>
    </row>
    <row r="254" spans="10:12" x14ac:dyDescent="0.25">
      <c r="J254" s="3" t="s">
        <v>587</v>
      </c>
      <c r="K254" s="1">
        <v>14229.09</v>
      </c>
      <c r="L254" s="6">
        <v>0.89421346036864491</v>
      </c>
    </row>
    <row r="255" spans="10:12" x14ac:dyDescent="0.25">
      <c r="J255" s="3" t="s">
        <v>240</v>
      </c>
      <c r="K255" s="1">
        <v>13970.84</v>
      </c>
      <c r="L255" s="6">
        <v>0.89551015771905595</v>
      </c>
    </row>
    <row r="256" spans="10:12" x14ac:dyDescent="0.25">
      <c r="J256" s="3" t="s">
        <v>393</v>
      </c>
      <c r="K256" s="1">
        <v>13941.02</v>
      </c>
      <c r="L256" s="6">
        <v>0.89680408733932415</v>
      </c>
    </row>
    <row r="257" spans="10:12" x14ac:dyDescent="0.25">
      <c r="J257" s="3" t="s">
        <v>429</v>
      </c>
      <c r="K257" s="1">
        <v>13909.57</v>
      </c>
      <c r="L257" s="6">
        <v>0.89809509794171871</v>
      </c>
    </row>
    <row r="258" spans="10:12" x14ac:dyDescent="0.25">
      <c r="J258" s="3" t="s">
        <v>624</v>
      </c>
      <c r="K258" s="1">
        <v>13694.09</v>
      </c>
      <c r="L258" s="6">
        <v>0.89936610886298696</v>
      </c>
    </row>
    <row r="259" spans="10:12" x14ac:dyDescent="0.25">
      <c r="J259" s="3" t="s">
        <v>276</v>
      </c>
      <c r="K259" s="1">
        <v>13626.39</v>
      </c>
      <c r="L259" s="6">
        <v>0.90063083623862572</v>
      </c>
    </row>
    <row r="260" spans="10:12" x14ac:dyDescent="0.25">
      <c r="J260" s="3" t="s">
        <v>202</v>
      </c>
      <c r="K260" s="1">
        <v>13586.39</v>
      </c>
      <c r="L260" s="6">
        <v>0.90189185103191316</v>
      </c>
    </row>
    <row r="261" spans="10:12" x14ac:dyDescent="0.25">
      <c r="J261" s="3" t="s">
        <v>430</v>
      </c>
      <c r="K261" s="1">
        <v>13555.41</v>
      </c>
      <c r="L261" s="6">
        <v>0.90314999043016952</v>
      </c>
    </row>
    <row r="262" spans="10:12" x14ac:dyDescent="0.25">
      <c r="J262" s="3" t="s">
        <v>105</v>
      </c>
      <c r="K262" s="1">
        <v>12983.17</v>
      </c>
      <c r="L262" s="6">
        <v>0.90435501762530868</v>
      </c>
    </row>
    <row r="263" spans="10:12" x14ac:dyDescent="0.25">
      <c r="J263" s="3" t="s">
        <v>441</v>
      </c>
      <c r="K263" s="1">
        <v>12837.42</v>
      </c>
      <c r="L263" s="6">
        <v>0.90554651709850531</v>
      </c>
    </row>
    <row r="264" spans="10:12" x14ac:dyDescent="0.25">
      <c r="J264" s="3" t="s">
        <v>685</v>
      </c>
      <c r="K264" s="1">
        <v>12793.39</v>
      </c>
      <c r="L264" s="6">
        <v>0.90673392994667878</v>
      </c>
    </row>
    <row r="265" spans="10:12" x14ac:dyDescent="0.25">
      <c r="J265" s="3" t="s">
        <v>583</v>
      </c>
      <c r="K265" s="1">
        <v>12763.54</v>
      </c>
      <c r="L265" s="6">
        <v>0.90791857228027251</v>
      </c>
    </row>
    <row r="266" spans="10:12" x14ac:dyDescent="0.25">
      <c r="J266" s="3" t="s">
        <v>101</v>
      </c>
      <c r="K266" s="1">
        <v>12542.55</v>
      </c>
      <c r="L266" s="6">
        <v>0.90908270352452125</v>
      </c>
    </row>
    <row r="267" spans="10:12" x14ac:dyDescent="0.25">
      <c r="J267" s="3" t="s">
        <v>352</v>
      </c>
      <c r="K267" s="1">
        <v>12527.58</v>
      </c>
      <c r="L267" s="6">
        <v>0.91024544533482499</v>
      </c>
    </row>
    <row r="268" spans="10:12" x14ac:dyDescent="0.25">
      <c r="J268" s="3" t="s">
        <v>264</v>
      </c>
      <c r="K268" s="1">
        <v>12474.54</v>
      </c>
      <c r="L268" s="6">
        <v>0.91140326426093077</v>
      </c>
    </row>
    <row r="269" spans="10:12" x14ac:dyDescent="0.25">
      <c r="J269" s="3" t="s">
        <v>353</v>
      </c>
      <c r="K269" s="1">
        <v>12395.2</v>
      </c>
      <c r="L269" s="6">
        <v>0.91255371927994278</v>
      </c>
    </row>
    <row r="270" spans="10:12" x14ac:dyDescent="0.25">
      <c r="J270" s="3" t="s">
        <v>483</v>
      </c>
      <c r="K270" s="1">
        <v>12393.08</v>
      </c>
      <c r="L270" s="6">
        <v>0.91370397753209032</v>
      </c>
    </row>
    <row r="271" spans="10:12" x14ac:dyDescent="0.25">
      <c r="J271" s="3" t="s">
        <v>156</v>
      </c>
      <c r="K271" s="1">
        <v>12242.82</v>
      </c>
      <c r="L271" s="6">
        <v>0.91484028946863538</v>
      </c>
    </row>
    <row r="272" spans="10:12" x14ac:dyDescent="0.25">
      <c r="J272" s="3" t="s">
        <v>325</v>
      </c>
      <c r="K272" s="1">
        <v>12153.56</v>
      </c>
      <c r="L272" s="6">
        <v>0.91596831677766355</v>
      </c>
    </row>
    <row r="273" spans="10:12" x14ac:dyDescent="0.25">
      <c r="J273" s="3" t="s">
        <v>214</v>
      </c>
      <c r="K273" s="1">
        <v>12139.19</v>
      </c>
      <c r="L273" s="6">
        <v>0.91709501034148189</v>
      </c>
    </row>
    <row r="274" spans="10:12" x14ac:dyDescent="0.25">
      <c r="J274" s="3" t="s">
        <v>399</v>
      </c>
      <c r="K274" s="1">
        <v>12131.99</v>
      </c>
      <c r="L274" s="6">
        <v>0.91822103564047708</v>
      </c>
    </row>
    <row r="275" spans="10:12" x14ac:dyDescent="0.25">
      <c r="J275" s="3" t="s">
        <v>124</v>
      </c>
      <c r="K275" s="1">
        <v>11904.89</v>
      </c>
      <c r="L275" s="6">
        <v>0.91932598275317301</v>
      </c>
    </row>
    <row r="276" spans="10:12" x14ac:dyDescent="0.25">
      <c r="J276" s="3" t="s">
        <v>119</v>
      </c>
      <c r="K276" s="1">
        <v>11717.91</v>
      </c>
      <c r="L276" s="6">
        <v>0.92041357539966784</v>
      </c>
    </row>
    <row r="277" spans="10:12" x14ac:dyDescent="0.25">
      <c r="J277" s="3" t="s">
        <v>407</v>
      </c>
      <c r="K277" s="1">
        <v>11682.41</v>
      </c>
      <c r="L277" s="6">
        <v>0.92149787312932585</v>
      </c>
    </row>
    <row r="278" spans="10:12" x14ac:dyDescent="0.25">
      <c r="J278" s="3" t="s">
        <v>706</v>
      </c>
      <c r="K278" s="1">
        <v>11647.29</v>
      </c>
      <c r="L278" s="6">
        <v>0.92257891121167945</v>
      </c>
    </row>
    <row r="279" spans="10:12" x14ac:dyDescent="0.25">
      <c r="J279" s="3" t="s">
        <v>204</v>
      </c>
      <c r="K279" s="1">
        <v>11424.34</v>
      </c>
      <c r="L279" s="6">
        <v>0.92363925628815269</v>
      </c>
    </row>
    <row r="280" spans="10:12" x14ac:dyDescent="0.25">
      <c r="J280" s="3" t="s">
        <v>612</v>
      </c>
      <c r="K280" s="1">
        <v>11413.17</v>
      </c>
      <c r="L280" s="6">
        <v>0.9246985646260043</v>
      </c>
    </row>
    <row r="281" spans="10:12" x14ac:dyDescent="0.25">
      <c r="J281" s="3" t="s">
        <v>92</v>
      </c>
      <c r="K281" s="1">
        <v>11302.16</v>
      </c>
      <c r="L281" s="6">
        <v>0.92574756961968563</v>
      </c>
    </row>
    <row r="282" spans="10:12" x14ac:dyDescent="0.25">
      <c r="J282" s="3" t="s">
        <v>712</v>
      </c>
      <c r="K282" s="1">
        <v>10942.48</v>
      </c>
      <c r="L282" s="6">
        <v>0.92676319107286431</v>
      </c>
    </row>
    <row r="283" spans="10:12" x14ac:dyDescent="0.25">
      <c r="J283" s="3" t="s">
        <v>586</v>
      </c>
      <c r="K283" s="1">
        <v>10929.45</v>
      </c>
      <c r="L283" s="6">
        <v>0.92777760315234203</v>
      </c>
    </row>
    <row r="284" spans="10:12" x14ac:dyDescent="0.25">
      <c r="J284" s="3" t="s">
        <v>507</v>
      </c>
      <c r="K284" s="1">
        <v>10925.79</v>
      </c>
      <c r="L284" s="6">
        <v>0.92879167553053443</v>
      </c>
    </row>
    <row r="285" spans="10:12" x14ac:dyDescent="0.25">
      <c r="J285" s="3" t="s">
        <v>645</v>
      </c>
      <c r="K285" s="1">
        <v>10787.13</v>
      </c>
      <c r="L285" s="6">
        <v>0.9297928782420064</v>
      </c>
    </row>
    <row r="286" spans="10:12" x14ac:dyDescent="0.25">
      <c r="J286" s="3" t="s">
        <v>263</v>
      </c>
      <c r="K286" s="1">
        <v>10628.37</v>
      </c>
      <c r="L286" s="6">
        <v>0.93077934571412613</v>
      </c>
    </row>
    <row r="287" spans="10:12" x14ac:dyDescent="0.25">
      <c r="J287" s="3" t="s">
        <v>597</v>
      </c>
      <c r="K287" s="1">
        <v>10585.81</v>
      </c>
      <c r="L287" s="6">
        <v>0.93176186299862407</v>
      </c>
    </row>
    <row r="288" spans="10:12" x14ac:dyDescent="0.25">
      <c r="J288" s="3" t="s">
        <v>144</v>
      </c>
      <c r="K288" s="1">
        <v>10390.17</v>
      </c>
      <c r="L288" s="6">
        <v>0.93272622204284195</v>
      </c>
    </row>
    <row r="289" spans="10:12" x14ac:dyDescent="0.25">
      <c r="J289" s="3" t="s">
        <v>345</v>
      </c>
      <c r="K289" s="1">
        <v>10216.39</v>
      </c>
      <c r="L289" s="6">
        <v>0.93367445177303476</v>
      </c>
    </row>
    <row r="290" spans="10:12" x14ac:dyDescent="0.25">
      <c r="J290" s="3" t="s">
        <v>566</v>
      </c>
      <c r="K290" s="1">
        <v>10193.030000000001</v>
      </c>
      <c r="L290" s="6">
        <v>0.9346205133551343</v>
      </c>
    </row>
    <row r="291" spans="10:12" x14ac:dyDescent="0.25">
      <c r="J291" s="3" t="s">
        <v>549</v>
      </c>
      <c r="K291" s="1">
        <v>9842.9</v>
      </c>
      <c r="L291" s="6">
        <v>0.93553407777576769</v>
      </c>
    </row>
    <row r="292" spans="10:12" x14ac:dyDescent="0.25">
      <c r="J292" s="3" t="s">
        <v>509</v>
      </c>
      <c r="K292" s="1">
        <v>9763.4699999999993</v>
      </c>
      <c r="L292" s="6">
        <v>0.93644026993599716</v>
      </c>
    </row>
    <row r="293" spans="10:12" x14ac:dyDescent="0.25">
      <c r="J293" s="3" t="s">
        <v>439</v>
      </c>
      <c r="K293" s="1">
        <v>9703.44</v>
      </c>
      <c r="L293" s="6">
        <v>0.93734089043826274</v>
      </c>
    </row>
    <row r="294" spans="10:12" x14ac:dyDescent="0.25">
      <c r="J294" s="3" t="s">
        <v>176</v>
      </c>
      <c r="K294" s="1">
        <v>9473.7199999999993</v>
      </c>
      <c r="L294" s="6">
        <v>0.93822018958008513</v>
      </c>
    </row>
    <row r="295" spans="10:12" x14ac:dyDescent="0.25">
      <c r="J295" s="3" t="s">
        <v>613</v>
      </c>
      <c r="K295" s="1">
        <v>9354.84</v>
      </c>
      <c r="L295" s="6">
        <v>0.93908845492715942</v>
      </c>
    </row>
    <row r="296" spans="10:12" x14ac:dyDescent="0.25">
      <c r="J296" s="3" t="s">
        <v>273</v>
      </c>
      <c r="K296" s="1">
        <v>9071.89</v>
      </c>
      <c r="L296" s="6">
        <v>0.93993045839482647</v>
      </c>
    </row>
    <row r="297" spans="10:12" x14ac:dyDescent="0.25">
      <c r="J297" s="3" t="s">
        <v>664</v>
      </c>
      <c r="K297" s="1">
        <v>9070.43</v>
      </c>
      <c r="L297" s="6">
        <v>0.9407723263532376</v>
      </c>
    </row>
    <row r="298" spans="10:12" x14ac:dyDescent="0.25">
      <c r="J298" s="3" t="s">
        <v>474</v>
      </c>
      <c r="K298" s="1">
        <v>9023.5</v>
      </c>
      <c r="L298" s="6">
        <v>0.94160983852440516</v>
      </c>
    </row>
    <row r="299" spans="10:12" x14ac:dyDescent="0.25">
      <c r="J299" s="3" t="s">
        <v>141</v>
      </c>
      <c r="K299" s="1">
        <v>8941.4</v>
      </c>
      <c r="L299" s="6">
        <v>0.94243973062029673</v>
      </c>
    </row>
    <row r="300" spans="10:12" x14ac:dyDescent="0.25">
      <c r="J300" s="3" t="s">
        <v>312</v>
      </c>
      <c r="K300" s="1">
        <v>8757.99</v>
      </c>
      <c r="L300" s="6">
        <v>0.94325259959796215</v>
      </c>
    </row>
    <row r="301" spans="10:12" x14ac:dyDescent="0.25">
      <c r="J301" s="3" t="s">
        <v>636</v>
      </c>
      <c r="K301" s="1">
        <v>8603.34</v>
      </c>
      <c r="L301" s="6">
        <v>0.94405111480411197</v>
      </c>
    </row>
    <row r="302" spans="10:12" x14ac:dyDescent="0.25">
      <c r="J302" s="3" t="s">
        <v>211</v>
      </c>
      <c r="K302" s="1">
        <v>8578.65</v>
      </c>
      <c r="L302" s="6">
        <v>0.94484733841880542</v>
      </c>
    </row>
    <row r="303" spans="10:12" x14ac:dyDescent="0.25">
      <c r="J303" s="3" t="s">
        <v>564</v>
      </c>
      <c r="K303" s="1">
        <v>8566.44</v>
      </c>
      <c r="L303" s="6">
        <v>0.94564242876773619</v>
      </c>
    </row>
    <row r="304" spans="10:12" x14ac:dyDescent="0.25">
      <c r="J304" s="3" t="s">
        <v>494</v>
      </c>
      <c r="K304" s="1">
        <v>8430.09</v>
      </c>
      <c r="L304" s="6">
        <v>0.94642486385157698</v>
      </c>
    </row>
    <row r="305" spans="10:12" x14ac:dyDescent="0.25">
      <c r="J305" s="3" t="s">
        <v>175</v>
      </c>
      <c r="K305" s="1">
        <v>8142.48</v>
      </c>
      <c r="L305" s="6">
        <v>0.94718060454016662</v>
      </c>
    </row>
    <row r="306" spans="10:12" x14ac:dyDescent="0.25">
      <c r="J306" s="3" t="s">
        <v>643</v>
      </c>
      <c r="K306" s="1">
        <v>8046.04</v>
      </c>
      <c r="L306" s="6">
        <v>0.94792739419270722</v>
      </c>
    </row>
    <row r="307" spans="10:12" x14ac:dyDescent="0.25">
      <c r="J307" s="3" t="s">
        <v>357</v>
      </c>
      <c r="K307" s="1">
        <v>7798.53</v>
      </c>
      <c r="L307" s="6">
        <v>0.94865121131380381</v>
      </c>
    </row>
    <row r="308" spans="10:12" x14ac:dyDescent="0.25">
      <c r="J308" s="3" t="s">
        <v>315</v>
      </c>
      <c r="K308" s="1">
        <v>7743.88</v>
      </c>
      <c r="L308" s="6">
        <v>0.94936995611926311</v>
      </c>
    </row>
    <row r="309" spans="10:12" x14ac:dyDescent="0.25">
      <c r="J309" s="3" t="s">
        <v>287</v>
      </c>
      <c r="K309" s="1">
        <v>7414.33</v>
      </c>
      <c r="L309" s="6">
        <v>0.95005811388687578</v>
      </c>
    </row>
    <row r="310" spans="10:12" x14ac:dyDescent="0.25">
      <c r="J310" s="3" t="s">
        <v>620</v>
      </c>
      <c r="K310" s="1">
        <v>7395.39</v>
      </c>
      <c r="L310" s="6">
        <v>0.95074451374674518</v>
      </c>
    </row>
    <row r="311" spans="10:12" x14ac:dyDescent="0.25">
      <c r="J311" s="3" t="s">
        <v>694</v>
      </c>
      <c r="K311" s="1">
        <v>7379.02</v>
      </c>
      <c r="L311" s="6">
        <v>0.95142939423228712</v>
      </c>
    </row>
    <row r="312" spans="10:12" x14ac:dyDescent="0.25">
      <c r="J312" s="3" t="s">
        <v>453</v>
      </c>
      <c r="K312" s="1">
        <v>7347.53</v>
      </c>
      <c r="L312" s="6">
        <v>0.95211135198737307</v>
      </c>
    </row>
    <row r="313" spans="10:12" x14ac:dyDescent="0.25">
      <c r="J313" s="3" t="s">
        <v>470</v>
      </c>
      <c r="K313" s="1">
        <v>7288.47</v>
      </c>
      <c r="L313" s="6">
        <v>0.9527878281146176</v>
      </c>
    </row>
    <row r="314" spans="10:12" x14ac:dyDescent="0.25">
      <c r="J314" s="3" t="s">
        <v>669</v>
      </c>
      <c r="K314" s="1">
        <v>7189.22</v>
      </c>
      <c r="L314" s="6">
        <v>0.95345509239690285</v>
      </c>
    </row>
    <row r="315" spans="10:12" x14ac:dyDescent="0.25">
      <c r="J315" s="3" t="s">
        <v>573</v>
      </c>
      <c r="K315" s="1">
        <v>7009.76</v>
      </c>
      <c r="L315" s="6">
        <v>0.95410570017846918</v>
      </c>
    </row>
    <row r="316" spans="10:12" x14ac:dyDescent="0.25">
      <c r="J316" s="3" t="s">
        <v>437</v>
      </c>
      <c r="K316" s="1">
        <v>6900.75</v>
      </c>
      <c r="L316" s="6">
        <v>0.95474619024498264</v>
      </c>
    </row>
    <row r="317" spans="10:12" x14ac:dyDescent="0.25">
      <c r="J317" s="3" t="s">
        <v>715</v>
      </c>
      <c r="K317" s="1">
        <v>6855.76</v>
      </c>
      <c r="L317" s="6">
        <v>0.95538250458449658</v>
      </c>
    </row>
    <row r="318" spans="10:12" x14ac:dyDescent="0.25">
      <c r="J318" s="3" t="s">
        <v>570</v>
      </c>
      <c r="K318" s="1">
        <v>6749.33</v>
      </c>
      <c r="L318" s="6">
        <v>0.95600894067051934</v>
      </c>
    </row>
    <row r="319" spans="10:12" x14ac:dyDescent="0.25">
      <c r="J319" s="3" t="s">
        <v>499</v>
      </c>
      <c r="K319" s="1">
        <v>6556.07</v>
      </c>
      <c r="L319" s="6">
        <v>0.95661743941491195</v>
      </c>
    </row>
    <row r="320" spans="10:12" x14ac:dyDescent="0.25">
      <c r="J320" s="3" t="s">
        <v>495</v>
      </c>
      <c r="K320" s="1">
        <v>6520.79</v>
      </c>
      <c r="L320" s="6">
        <v>0.95722266366167064</v>
      </c>
    </row>
    <row r="321" spans="10:12" x14ac:dyDescent="0.25">
      <c r="J321" s="3" t="s">
        <v>467</v>
      </c>
      <c r="K321" s="1">
        <v>6479.86</v>
      </c>
      <c r="L321" s="6">
        <v>0.95782408900853833</v>
      </c>
    </row>
    <row r="322" spans="10:12" x14ac:dyDescent="0.25">
      <c r="J322" s="3" t="s">
        <v>649</v>
      </c>
      <c r="K322" s="1">
        <v>6470.7</v>
      </c>
      <c r="L322" s="6">
        <v>0.9584246641740477</v>
      </c>
    </row>
    <row r="323" spans="10:12" x14ac:dyDescent="0.25">
      <c r="J323" s="3" t="s">
        <v>292</v>
      </c>
      <c r="K323" s="1">
        <v>6398.01</v>
      </c>
      <c r="L323" s="6">
        <v>0.95901849264927919</v>
      </c>
    </row>
    <row r="324" spans="10:12" x14ac:dyDescent="0.25">
      <c r="J324" s="3" t="s">
        <v>518</v>
      </c>
      <c r="K324" s="1">
        <v>6359.37</v>
      </c>
      <c r="L324" s="6">
        <v>0.95960873476995934</v>
      </c>
    </row>
    <row r="325" spans="10:12" x14ac:dyDescent="0.25">
      <c r="J325" s="3" t="s">
        <v>389</v>
      </c>
      <c r="K325" s="1">
        <v>6250.92</v>
      </c>
      <c r="L325" s="6">
        <v>0.96018891115173965</v>
      </c>
    </row>
    <row r="326" spans="10:12" x14ac:dyDescent="0.25">
      <c r="J326" s="3" t="s">
        <v>135</v>
      </c>
      <c r="K326" s="1">
        <v>6225.6</v>
      </c>
      <c r="L326" s="6">
        <v>0.96076673746889152</v>
      </c>
    </row>
    <row r="327" spans="10:12" x14ac:dyDescent="0.25">
      <c r="J327" s="3" t="s">
        <v>314</v>
      </c>
      <c r="K327" s="1">
        <v>6168.12</v>
      </c>
      <c r="L327" s="6">
        <v>0.96133922880520462</v>
      </c>
    </row>
    <row r="328" spans="10:12" x14ac:dyDescent="0.25">
      <c r="J328" s="3" t="s">
        <v>542</v>
      </c>
      <c r="K328" s="1">
        <v>6158.5</v>
      </c>
      <c r="L328" s="6">
        <v>0.9619108272654624</v>
      </c>
    </row>
    <row r="329" spans="10:12" x14ac:dyDescent="0.25">
      <c r="J329" s="3" t="s">
        <v>692</v>
      </c>
      <c r="K329" s="1">
        <v>6077.12</v>
      </c>
      <c r="L329" s="6">
        <v>0.96247487247692631</v>
      </c>
    </row>
    <row r="330" spans="10:12" x14ac:dyDescent="0.25">
      <c r="J330" s="3" t="s">
        <v>550</v>
      </c>
      <c r="K330" s="1">
        <v>6071.09</v>
      </c>
      <c r="L330" s="6">
        <v>0.96303835801660087</v>
      </c>
    </row>
    <row r="331" spans="10:12" x14ac:dyDescent="0.25">
      <c r="J331" s="3" t="s">
        <v>581</v>
      </c>
      <c r="K331" s="1">
        <v>5976.91</v>
      </c>
      <c r="L331" s="6">
        <v>0.96359310228112938</v>
      </c>
    </row>
    <row r="332" spans="10:12" x14ac:dyDescent="0.25">
      <c r="J332" s="3" t="s">
        <v>534</v>
      </c>
      <c r="K332" s="1">
        <v>5879.25</v>
      </c>
      <c r="L332" s="6">
        <v>0.96413878227584726</v>
      </c>
    </row>
    <row r="333" spans="10:12" x14ac:dyDescent="0.25">
      <c r="J333" s="3" t="s">
        <v>228</v>
      </c>
      <c r="K333" s="1">
        <v>5819.4</v>
      </c>
      <c r="L333" s="6">
        <v>0.96467890731922212</v>
      </c>
    </row>
    <row r="334" spans="10:12" x14ac:dyDescent="0.25">
      <c r="J334" s="3" t="s">
        <v>665</v>
      </c>
      <c r="K334" s="1">
        <v>5717.9</v>
      </c>
      <c r="L334" s="6">
        <v>0.96520961168488062</v>
      </c>
    </row>
    <row r="335" spans="10:12" x14ac:dyDescent="0.25">
      <c r="J335" s="3" t="s">
        <v>544</v>
      </c>
      <c r="K335" s="1">
        <v>5627.62</v>
      </c>
      <c r="L335" s="6">
        <v>0.96573193675217217</v>
      </c>
    </row>
    <row r="336" spans="10:12" x14ac:dyDescent="0.25">
      <c r="J336" s="3" t="s">
        <v>546</v>
      </c>
      <c r="K336" s="1">
        <v>5383.6</v>
      </c>
      <c r="L336" s="6">
        <v>0.96623161321082984</v>
      </c>
    </row>
    <row r="337" spans="10:12" x14ac:dyDescent="0.25">
      <c r="J337" s="3" t="s">
        <v>347</v>
      </c>
      <c r="K337" s="1">
        <v>5302.23</v>
      </c>
      <c r="L337" s="6">
        <v>0.96672373734883943</v>
      </c>
    </row>
    <row r="338" spans="10:12" x14ac:dyDescent="0.25">
      <c r="J338" s="3" t="s">
        <v>526</v>
      </c>
      <c r="K338" s="1">
        <v>5267.59</v>
      </c>
      <c r="L338" s="6">
        <v>0.96721264639053284</v>
      </c>
    </row>
    <row r="339" spans="10:12" x14ac:dyDescent="0.25">
      <c r="J339" s="3" t="s">
        <v>307</v>
      </c>
      <c r="K339" s="1">
        <v>5164.4799999999996</v>
      </c>
      <c r="L339" s="6">
        <v>0.96769198532307033</v>
      </c>
    </row>
    <row r="340" spans="10:12" x14ac:dyDescent="0.25">
      <c r="J340" s="3" t="s">
        <v>223</v>
      </c>
      <c r="K340" s="1">
        <v>5096.6099999999997</v>
      </c>
      <c r="L340" s="6">
        <v>0.96816502493150314</v>
      </c>
    </row>
    <row r="341" spans="10:12" x14ac:dyDescent="0.25">
      <c r="J341" s="3" t="s">
        <v>311</v>
      </c>
      <c r="K341" s="1">
        <v>5076.22</v>
      </c>
      <c r="L341" s="6">
        <v>0.96863617205108254</v>
      </c>
    </row>
    <row r="342" spans="10:12" x14ac:dyDescent="0.25">
      <c r="J342" s="3" t="s">
        <v>551</v>
      </c>
      <c r="K342" s="1">
        <v>5036.2299999999996</v>
      </c>
      <c r="L342" s="6">
        <v>0.9691036075164563</v>
      </c>
    </row>
    <row r="343" spans="10:12" x14ac:dyDescent="0.25">
      <c r="J343" s="3" t="s">
        <v>210</v>
      </c>
      <c r="K343" s="1">
        <v>4949.96</v>
      </c>
      <c r="L343" s="6">
        <v>0.96956303586984394</v>
      </c>
    </row>
    <row r="344" spans="10:12" x14ac:dyDescent="0.25">
      <c r="J344" s="3" t="s">
        <v>543</v>
      </c>
      <c r="K344" s="1">
        <v>4932.7299999999996</v>
      </c>
      <c r="L344" s="6">
        <v>0.97002086502838369</v>
      </c>
    </row>
    <row r="345" spans="10:12" x14ac:dyDescent="0.25">
      <c r="J345" s="3" t="s">
        <v>465</v>
      </c>
      <c r="K345" s="1">
        <v>4895.83</v>
      </c>
      <c r="L345" s="6">
        <v>0.9704752693297044</v>
      </c>
    </row>
    <row r="346" spans="10:12" x14ac:dyDescent="0.25">
      <c r="J346" s="3" t="s">
        <v>222</v>
      </c>
      <c r="K346" s="1">
        <v>4825.16</v>
      </c>
      <c r="L346" s="6">
        <v>0.97092311442615598</v>
      </c>
    </row>
    <row r="347" spans="10:12" x14ac:dyDescent="0.25">
      <c r="J347" s="3" t="s">
        <v>476</v>
      </c>
      <c r="K347" s="1">
        <v>4801.1899999999996</v>
      </c>
      <c r="L347" s="6">
        <v>0.97136873475763352</v>
      </c>
    </row>
    <row r="348" spans="10:12" x14ac:dyDescent="0.25">
      <c r="J348" s="3" t="s">
        <v>671</v>
      </c>
      <c r="K348" s="1">
        <v>4791.84</v>
      </c>
      <c r="L348" s="6">
        <v>0.97181348727298644</v>
      </c>
    </row>
    <row r="349" spans="10:12" x14ac:dyDescent="0.25">
      <c r="J349" s="3" t="s">
        <v>256</v>
      </c>
      <c r="K349" s="1">
        <v>4765.66</v>
      </c>
      <c r="L349" s="6">
        <v>0.97225580990319049</v>
      </c>
    </row>
    <row r="350" spans="10:12" x14ac:dyDescent="0.25">
      <c r="J350" s="3" t="s">
        <v>184</v>
      </c>
      <c r="K350" s="1">
        <v>4575.8900000000003</v>
      </c>
      <c r="L350" s="6">
        <v>0.97268051911457465</v>
      </c>
    </row>
    <row r="351" spans="10:12" x14ac:dyDescent="0.25">
      <c r="J351" s="3" t="s">
        <v>405</v>
      </c>
      <c r="K351" s="1">
        <v>4538.68</v>
      </c>
      <c r="L351" s="6">
        <v>0.97310177469622638</v>
      </c>
    </row>
    <row r="352" spans="10:12" x14ac:dyDescent="0.25">
      <c r="J352" s="3" t="s">
        <v>598</v>
      </c>
      <c r="K352" s="1">
        <v>4513.87</v>
      </c>
      <c r="L352" s="6">
        <v>0.97352072754867469</v>
      </c>
    </row>
    <row r="353" spans="10:12" x14ac:dyDescent="0.25">
      <c r="J353" s="3" t="s">
        <v>625</v>
      </c>
      <c r="K353" s="1">
        <v>4510.68</v>
      </c>
      <c r="L353" s="6">
        <v>0.97393938432268057</v>
      </c>
    </row>
    <row r="354" spans="10:12" x14ac:dyDescent="0.25">
      <c r="J354" s="3" t="s">
        <v>107</v>
      </c>
      <c r="K354" s="1">
        <v>4298.95</v>
      </c>
      <c r="L354" s="6">
        <v>0.9743383894701555</v>
      </c>
    </row>
    <row r="355" spans="10:12" x14ac:dyDescent="0.25">
      <c r="J355" s="3" t="s">
        <v>97</v>
      </c>
      <c r="K355" s="1">
        <v>4297.46</v>
      </c>
      <c r="L355" s="6">
        <v>0.97473725632393804</v>
      </c>
    </row>
    <row r="356" spans="10:12" x14ac:dyDescent="0.25">
      <c r="J356" s="3" t="s">
        <v>545</v>
      </c>
      <c r="K356" s="1">
        <v>4208.1400000000003</v>
      </c>
      <c r="L356" s="6">
        <v>0.9751278329813301</v>
      </c>
    </row>
    <row r="357" spans="10:12" x14ac:dyDescent="0.25">
      <c r="J357" s="3" t="s">
        <v>632</v>
      </c>
      <c r="K357" s="1">
        <v>4198.01</v>
      </c>
      <c r="L357" s="6">
        <v>0.9755174694272416</v>
      </c>
    </row>
    <row r="358" spans="10:12" x14ac:dyDescent="0.25">
      <c r="J358" s="3" t="s">
        <v>356</v>
      </c>
      <c r="K358" s="1">
        <v>4197.46</v>
      </c>
      <c r="L358" s="6">
        <v>0.97590705482514595</v>
      </c>
    </row>
    <row r="359" spans="10:12" x14ac:dyDescent="0.25">
      <c r="J359" s="3" t="s">
        <v>301</v>
      </c>
      <c r="K359" s="1">
        <v>4159.71</v>
      </c>
      <c r="L359" s="6">
        <v>0.97629313647345628</v>
      </c>
    </row>
    <row r="360" spans="10:12" x14ac:dyDescent="0.25">
      <c r="J360" s="3" t="s">
        <v>662</v>
      </c>
      <c r="K360" s="1">
        <v>4072.24</v>
      </c>
      <c r="L360" s="6">
        <v>0.97667109963230991</v>
      </c>
    </row>
    <row r="361" spans="10:12" x14ac:dyDescent="0.25">
      <c r="J361" s="3" t="s">
        <v>260</v>
      </c>
      <c r="K361" s="1">
        <v>3907.12</v>
      </c>
      <c r="L361" s="6">
        <v>0.97703373725121734</v>
      </c>
    </row>
    <row r="362" spans="10:12" x14ac:dyDescent="0.25">
      <c r="J362" s="3" t="s">
        <v>683</v>
      </c>
      <c r="K362" s="1">
        <v>3830.88</v>
      </c>
      <c r="L362" s="6">
        <v>0.97738929868816349</v>
      </c>
    </row>
    <row r="363" spans="10:12" x14ac:dyDescent="0.25">
      <c r="J363" s="3" t="s">
        <v>290</v>
      </c>
      <c r="K363" s="1">
        <v>3825.21</v>
      </c>
      <c r="L363" s="6">
        <v>0.97774433386656123</v>
      </c>
    </row>
    <row r="364" spans="10:12" x14ac:dyDescent="0.25">
      <c r="J364" s="3" t="s">
        <v>319</v>
      </c>
      <c r="K364" s="1">
        <v>3812.73</v>
      </c>
      <c r="L364" s="6">
        <v>0.97809821071926539</v>
      </c>
    </row>
    <row r="365" spans="10:12" x14ac:dyDescent="0.25">
      <c r="J365" s="3" t="s">
        <v>115</v>
      </c>
      <c r="K365" s="1">
        <v>3716.88</v>
      </c>
      <c r="L365" s="6">
        <v>0.97844319129651036</v>
      </c>
    </row>
    <row r="366" spans="10:12" x14ac:dyDescent="0.25">
      <c r="J366" s="3" t="s">
        <v>82</v>
      </c>
      <c r="K366" s="1">
        <v>3572.82</v>
      </c>
      <c r="L366" s="6">
        <v>0.97877480100841718</v>
      </c>
    </row>
    <row r="367" spans="10:12" x14ac:dyDescent="0.25">
      <c r="J367" s="3" t="s">
        <v>461</v>
      </c>
      <c r="K367" s="1">
        <v>3473.2</v>
      </c>
      <c r="L367" s="6">
        <v>0.9790971645339781</v>
      </c>
    </row>
    <row r="368" spans="10:12" x14ac:dyDescent="0.25">
      <c r="J368" s="3" t="s">
        <v>703</v>
      </c>
      <c r="K368" s="1">
        <v>3358.42</v>
      </c>
      <c r="L368" s="6">
        <v>0.97940887480448202</v>
      </c>
    </row>
    <row r="369" spans="10:12" x14ac:dyDescent="0.25">
      <c r="J369" s="3" t="s">
        <v>238</v>
      </c>
      <c r="K369" s="1">
        <v>3339.77</v>
      </c>
      <c r="L369" s="6">
        <v>0.97971885408346471</v>
      </c>
    </row>
    <row r="370" spans="10:12" x14ac:dyDescent="0.25">
      <c r="J370" s="3" t="s">
        <v>335</v>
      </c>
      <c r="K370" s="1">
        <v>3331.21</v>
      </c>
      <c r="L370" s="6">
        <v>0.98002803886982426</v>
      </c>
    </row>
    <row r="371" spans="10:12" x14ac:dyDescent="0.25">
      <c r="J371" s="3" t="s">
        <v>343</v>
      </c>
      <c r="K371" s="1">
        <v>3301.74</v>
      </c>
      <c r="L371" s="6">
        <v>0.98033448841113646</v>
      </c>
    </row>
    <row r="372" spans="10:12" x14ac:dyDescent="0.25">
      <c r="J372" s="3" t="s">
        <v>493</v>
      </c>
      <c r="K372" s="1">
        <v>3153.22</v>
      </c>
      <c r="L372" s="6">
        <v>0.98062715313417848</v>
      </c>
    </row>
    <row r="373" spans="10:12" x14ac:dyDescent="0.25">
      <c r="J373" s="3" t="s">
        <v>531</v>
      </c>
      <c r="K373" s="1">
        <v>3141.68</v>
      </c>
      <c r="L373" s="6">
        <v>0.98091874677721214</v>
      </c>
    </row>
    <row r="374" spans="10:12" x14ac:dyDescent="0.25">
      <c r="J374" s="3" t="s">
        <v>529</v>
      </c>
      <c r="K374" s="1">
        <v>3066.22</v>
      </c>
      <c r="L374" s="6">
        <v>0.98120333663364012</v>
      </c>
    </row>
    <row r="375" spans="10:12" x14ac:dyDescent="0.25">
      <c r="J375" s="3" t="s">
        <v>109</v>
      </c>
      <c r="K375" s="1">
        <v>3030.57</v>
      </c>
      <c r="L375" s="6">
        <v>0.98148461765104744</v>
      </c>
    </row>
    <row r="376" spans="10:12" x14ac:dyDescent="0.25">
      <c r="J376" s="3" t="s">
        <v>340</v>
      </c>
      <c r="K376" s="1">
        <v>3011.56</v>
      </c>
      <c r="L376" s="6">
        <v>0.98176413426369247</v>
      </c>
    </row>
    <row r="377" spans="10:12" x14ac:dyDescent="0.25">
      <c r="J377" s="3" t="s">
        <v>278</v>
      </c>
      <c r="K377" s="1">
        <v>2741.41</v>
      </c>
      <c r="L377" s="6">
        <v>0.98201857702328244</v>
      </c>
    </row>
    <row r="378" spans="10:12" x14ac:dyDescent="0.25">
      <c r="J378" s="3" t="s">
        <v>230</v>
      </c>
      <c r="K378" s="1">
        <v>2641.06</v>
      </c>
      <c r="L378" s="6">
        <v>0.9822637058418987</v>
      </c>
    </row>
    <row r="379" spans="10:12" x14ac:dyDescent="0.25">
      <c r="J379" s="3" t="s">
        <v>446</v>
      </c>
      <c r="K379" s="1">
        <v>2625.26</v>
      </c>
      <c r="L379" s="6">
        <v>0.98250736819048623</v>
      </c>
    </row>
    <row r="380" spans="10:12" x14ac:dyDescent="0.25">
      <c r="J380" s="3" t="s">
        <v>652</v>
      </c>
      <c r="K380" s="1">
        <v>2623.91</v>
      </c>
      <c r="L380" s="6">
        <v>0.98275090523941944</v>
      </c>
    </row>
    <row r="381" spans="10:12" x14ac:dyDescent="0.25">
      <c r="J381" s="3" t="s">
        <v>186</v>
      </c>
      <c r="K381" s="1">
        <v>2607.02</v>
      </c>
      <c r="L381" s="6">
        <v>0.98299287465045471</v>
      </c>
    </row>
    <row r="382" spans="10:12" x14ac:dyDescent="0.25">
      <c r="J382" s="3" t="s">
        <v>698</v>
      </c>
      <c r="K382" s="1">
        <v>2588.35</v>
      </c>
      <c r="L382" s="6">
        <v>0.98323311121367751</v>
      </c>
    </row>
    <row r="383" spans="10:12" x14ac:dyDescent="0.25">
      <c r="J383" s="3" t="s">
        <v>195</v>
      </c>
      <c r="K383" s="1">
        <v>2519.96</v>
      </c>
      <c r="L383" s="6">
        <v>0.98346700018922539</v>
      </c>
    </row>
    <row r="384" spans="10:12" x14ac:dyDescent="0.25">
      <c r="J384" s="3" t="s">
        <v>106</v>
      </c>
      <c r="K384" s="1">
        <v>2473.8200000000002</v>
      </c>
      <c r="L384" s="6">
        <v>0.98369660670103098</v>
      </c>
    </row>
    <row r="385" spans="10:12" x14ac:dyDescent="0.25">
      <c r="J385" s="3" t="s">
        <v>639</v>
      </c>
      <c r="K385" s="1">
        <v>2457.98</v>
      </c>
      <c r="L385" s="6">
        <v>0.98392474303022548</v>
      </c>
    </row>
    <row r="386" spans="10:12" x14ac:dyDescent="0.25">
      <c r="J386" s="3" t="s">
        <v>81</v>
      </c>
      <c r="K386" s="1">
        <v>2438.08</v>
      </c>
      <c r="L386" s="6">
        <v>0.98415103234970025</v>
      </c>
    </row>
    <row r="387" spans="10:12" x14ac:dyDescent="0.25">
      <c r="J387" s="3" t="s">
        <v>279</v>
      </c>
      <c r="K387" s="1">
        <v>2415.54</v>
      </c>
      <c r="L387" s="6">
        <v>0.98437522962901991</v>
      </c>
    </row>
    <row r="388" spans="10:12" x14ac:dyDescent="0.25">
      <c r="J388" s="3" t="s">
        <v>74</v>
      </c>
      <c r="K388" s="1">
        <v>2376.98</v>
      </c>
      <c r="L388" s="6">
        <v>0.98459584797895316</v>
      </c>
    </row>
    <row r="389" spans="10:12" x14ac:dyDescent="0.25">
      <c r="J389" s="3" t="s">
        <v>562</v>
      </c>
      <c r="K389" s="1">
        <v>2281.08</v>
      </c>
      <c r="L389" s="6">
        <v>0.98480756541269909</v>
      </c>
    </row>
    <row r="390" spans="10:12" x14ac:dyDescent="0.25">
      <c r="J390" s="3" t="s">
        <v>203</v>
      </c>
      <c r="K390" s="1">
        <v>2260.88</v>
      </c>
      <c r="L390" s="6">
        <v>0.98501740799235782</v>
      </c>
    </row>
    <row r="391" spans="10:12" x14ac:dyDescent="0.25">
      <c r="J391" s="3" t="s">
        <v>538</v>
      </c>
      <c r="K391" s="1">
        <v>2258.62</v>
      </c>
      <c r="L391" s="6">
        <v>0.98522704081111345</v>
      </c>
    </row>
    <row r="392" spans="10:12" x14ac:dyDescent="0.25">
      <c r="J392" s="3" t="s">
        <v>286</v>
      </c>
      <c r="K392" s="1">
        <v>2245.02</v>
      </c>
      <c r="L392" s="6">
        <v>0.98543541135186974</v>
      </c>
    </row>
    <row r="393" spans="10:12" x14ac:dyDescent="0.25">
      <c r="J393" s="3" t="s">
        <v>282</v>
      </c>
      <c r="K393" s="1">
        <v>2057.36</v>
      </c>
      <c r="L393" s="6">
        <v>0.98562636431252504</v>
      </c>
    </row>
    <row r="394" spans="10:12" x14ac:dyDescent="0.25">
      <c r="J394" s="3" t="s">
        <v>118</v>
      </c>
      <c r="K394" s="1">
        <v>2029.5</v>
      </c>
      <c r="L394" s="6">
        <v>0.98581473145957266</v>
      </c>
    </row>
    <row r="395" spans="10:12" x14ac:dyDescent="0.25">
      <c r="J395" s="3" t="s">
        <v>148</v>
      </c>
      <c r="K395" s="1">
        <v>2014.59</v>
      </c>
      <c r="L395" s="6">
        <v>0.98600171474154885</v>
      </c>
    </row>
    <row r="396" spans="10:12" x14ac:dyDescent="0.25">
      <c r="J396" s="3" t="s">
        <v>304</v>
      </c>
      <c r="K396" s="1">
        <v>1996.41</v>
      </c>
      <c r="L396" s="6">
        <v>0.98618701065484649</v>
      </c>
    </row>
    <row r="397" spans="10:12" x14ac:dyDescent="0.25">
      <c r="J397" s="3" t="s">
        <v>128</v>
      </c>
      <c r="K397" s="1">
        <v>1932.13</v>
      </c>
      <c r="L397" s="6">
        <v>0.98636634044830562</v>
      </c>
    </row>
    <row r="398" spans="10:12" x14ac:dyDescent="0.25">
      <c r="J398" s="3" t="s">
        <v>408</v>
      </c>
      <c r="K398" s="1">
        <v>1911.52</v>
      </c>
      <c r="L398" s="6">
        <v>0.98654375733370814</v>
      </c>
    </row>
    <row r="399" spans="10:12" x14ac:dyDescent="0.25">
      <c r="J399" s="3" t="s">
        <v>349</v>
      </c>
      <c r="K399" s="1">
        <v>1899.78</v>
      </c>
      <c r="L399" s="6">
        <v>0.98672008457619054</v>
      </c>
    </row>
    <row r="400" spans="10:12" x14ac:dyDescent="0.25">
      <c r="J400" s="3" t="s">
        <v>330</v>
      </c>
      <c r="K400" s="1">
        <v>1888.37</v>
      </c>
      <c r="L400" s="6">
        <v>0.98689535280455731</v>
      </c>
    </row>
    <row r="401" spans="10:12" x14ac:dyDescent="0.25">
      <c r="J401" s="3" t="s">
        <v>574</v>
      </c>
      <c r="K401" s="1">
        <v>1876.58</v>
      </c>
      <c r="L401" s="6">
        <v>0.98706952674927606</v>
      </c>
    </row>
    <row r="402" spans="10:12" x14ac:dyDescent="0.25">
      <c r="J402" s="3" t="s">
        <v>149</v>
      </c>
      <c r="K402" s="1">
        <v>1846.07</v>
      </c>
      <c r="L402" s="6">
        <v>0.9872408689218064</v>
      </c>
    </row>
    <row r="403" spans="10:12" x14ac:dyDescent="0.25">
      <c r="J403" s="3" t="s">
        <v>216</v>
      </c>
      <c r="K403" s="1">
        <v>1800.34</v>
      </c>
      <c r="L403" s="6">
        <v>0.98740796668456354</v>
      </c>
    </row>
    <row r="404" spans="10:12" x14ac:dyDescent="0.25">
      <c r="J404" s="3" t="s">
        <v>291</v>
      </c>
      <c r="K404" s="1">
        <v>1797.76</v>
      </c>
      <c r="L404" s="6">
        <v>0.9875748249857591</v>
      </c>
    </row>
    <row r="405" spans="10:12" x14ac:dyDescent="0.25">
      <c r="J405" s="3" t="s">
        <v>189</v>
      </c>
      <c r="K405" s="1">
        <v>1793.36</v>
      </c>
      <c r="L405" s="6">
        <v>0.98774127490289598</v>
      </c>
    </row>
    <row r="406" spans="10:12" x14ac:dyDescent="0.25">
      <c r="J406" s="3" t="s">
        <v>695</v>
      </c>
      <c r="K406" s="1">
        <v>1764.05</v>
      </c>
      <c r="L406" s="6">
        <v>0.98790500442531515</v>
      </c>
    </row>
    <row r="407" spans="10:12" x14ac:dyDescent="0.25">
      <c r="J407" s="3" t="s">
        <v>513</v>
      </c>
      <c r="K407" s="1">
        <v>1713.56</v>
      </c>
      <c r="L407" s="6">
        <v>0.98806404774066126</v>
      </c>
    </row>
    <row r="408" spans="10:12" x14ac:dyDescent="0.25">
      <c r="J408" s="3" t="s">
        <v>249</v>
      </c>
      <c r="K408" s="1">
        <v>1693.93</v>
      </c>
      <c r="L408" s="6">
        <v>0.98822126910621855</v>
      </c>
    </row>
    <row r="409" spans="10:12" x14ac:dyDescent="0.25">
      <c r="J409" s="3" t="s">
        <v>616</v>
      </c>
      <c r="K409" s="1">
        <v>1684.9</v>
      </c>
      <c r="L409" s="6">
        <v>0.98837765235631003</v>
      </c>
    </row>
    <row r="410" spans="10:12" x14ac:dyDescent="0.25">
      <c r="J410" s="3" t="s">
        <v>403</v>
      </c>
      <c r="K410" s="1">
        <v>1676.45</v>
      </c>
      <c r="L410" s="6">
        <v>0.98853325132337966</v>
      </c>
    </row>
    <row r="411" spans="10:12" x14ac:dyDescent="0.25">
      <c r="J411" s="3" t="s">
        <v>650</v>
      </c>
      <c r="K411" s="1">
        <v>1649.75</v>
      </c>
      <c r="L411" s="6">
        <v>0.98868637214172994</v>
      </c>
    </row>
    <row r="412" spans="10:12" x14ac:dyDescent="0.25">
      <c r="J412" s="3" t="s">
        <v>267</v>
      </c>
      <c r="K412" s="1">
        <v>1649.46</v>
      </c>
      <c r="L412" s="6">
        <v>0.9888394660438582</v>
      </c>
    </row>
    <row r="413" spans="10:12" x14ac:dyDescent="0.25">
      <c r="J413" s="3" t="s">
        <v>663</v>
      </c>
      <c r="K413" s="1">
        <v>1644.79</v>
      </c>
      <c r="L413" s="6">
        <v>0.98899212650199686</v>
      </c>
    </row>
    <row r="414" spans="10:12" x14ac:dyDescent="0.25">
      <c r="J414" s="3" t="s">
        <v>396</v>
      </c>
      <c r="K414" s="1">
        <v>1637.24</v>
      </c>
      <c r="L414" s="6">
        <v>0.98914408621021677</v>
      </c>
    </row>
    <row r="415" spans="10:12" x14ac:dyDescent="0.25">
      <c r="J415" s="3" t="s">
        <v>114</v>
      </c>
      <c r="K415" s="1">
        <v>1633.14</v>
      </c>
      <c r="L415" s="6">
        <v>0.9892956653787458</v>
      </c>
    </row>
    <row r="416" spans="10:12" x14ac:dyDescent="0.25">
      <c r="J416" s="3" t="s">
        <v>308</v>
      </c>
      <c r="K416" s="1">
        <v>1622.32</v>
      </c>
      <c r="L416" s="6">
        <v>0.98944624029374872</v>
      </c>
    </row>
    <row r="417" spans="10:12" x14ac:dyDescent="0.25">
      <c r="J417" s="3" t="s">
        <v>668</v>
      </c>
      <c r="K417" s="1">
        <v>1619.61</v>
      </c>
      <c r="L417" s="6">
        <v>0.98959656368129723</v>
      </c>
    </row>
    <row r="418" spans="10:12" x14ac:dyDescent="0.25">
      <c r="J418" s="3" t="s">
        <v>341</v>
      </c>
      <c r="K418" s="1">
        <v>1588.8</v>
      </c>
      <c r="L418" s="6">
        <v>0.98974402745228984</v>
      </c>
    </row>
    <row r="419" spans="10:12" x14ac:dyDescent="0.25">
      <c r="J419" s="3" t="s">
        <v>595</v>
      </c>
      <c r="K419" s="1">
        <v>1569.28</v>
      </c>
      <c r="L419" s="6">
        <v>0.98988967948309481</v>
      </c>
    </row>
    <row r="420" spans="10:12" x14ac:dyDescent="0.25">
      <c r="J420" s="3" t="s">
        <v>361</v>
      </c>
      <c r="K420" s="1">
        <v>1546.6</v>
      </c>
      <c r="L420" s="6">
        <v>0.99003322647970671</v>
      </c>
    </row>
    <row r="421" spans="10:12" x14ac:dyDescent="0.25">
      <c r="J421" s="3" t="s">
        <v>578</v>
      </c>
      <c r="K421" s="1">
        <v>1534.45</v>
      </c>
      <c r="L421" s="6">
        <v>0.9901756457794294</v>
      </c>
    </row>
    <row r="422" spans="10:12" x14ac:dyDescent="0.25">
      <c r="J422" s="3" t="s">
        <v>179</v>
      </c>
      <c r="K422" s="1">
        <v>1531.39</v>
      </c>
      <c r="L422" s="6">
        <v>0.99031778106660229</v>
      </c>
    </row>
    <row r="423" spans="10:12" x14ac:dyDescent="0.25">
      <c r="J423" s="3" t="s">
        <v>451</v>
      </c>
      <c r="K423" s="1">
        <v>1510.91</v>
      </c>
      <c r="L423" s="6">
        <v>0.99045801551161139</v>
      </c>
    </row>
    <row r="424" spans="10:12" x14ac:dyDescent="0.25">
      <c r="J424" s="3" t="s">
        <v>568</v>
      </c>
      <c r="K424" s="1">
        <v>1477.23</v>
      </c>
      <c r="L424" s="6">
        <v>0.99059512396228067</v>
      </c>
    </row>
    <row r="425" spans="10:12" x14ac:dyDescent="0.25">
      <c r="J425" s="3" t="s">
        <v>143</v>
      </c>
      <c r="K425" s="1">
        <v>1471.78</v>
      </c>
      <c r="L425" s="6">
        <v>0.99073172657360442</v>
      </c>
    </row>
    <row r="426" spans="10:12" x14ac:dyDescent="0.25">
      <c r="J426" s="3" t="s">
        <v>75</v>
      </c>
      <c r="K426" s="1">
        <v>1428.74</v>
      </c>
      <c r="L426" s="6">
        <v>0.99086433444631838</v>
      </c>
    </row>
    <row r="427" spans="10:12" x14ac:dyDescent="0.25">
      <c r="J427" s="3" t="s">
        <v>527</v>
      </c>
      <c r="K427" s="1">
        <v>1413.51</v>
      </c>
      <c r="L427" s="6">
        <v>0.99099552875330199</v>
      </c>
    </row>
    <row r="428" spans="10:12" x14ac:dyDescent="0.25">
      <c r="J428" s="3" t="s">
        <v>370</v>
      </c>
      <c r="K428" s="1">
        <v>1400.95</v>
      </c>
      <c r="L428" s="6">
        <v>0.99112555730942731</v>
      </c>
    </row>
    <row r="429" spans="10:12" x14ac:dyDescent="0.25">
      <c r="J429" s="3" t="s">
        <v>609</v>
      </c>
      <c r="K429" s="1">
        <v>1392.36</v>
      </c>
      <c r="L429" s="6">
        <v>0.9912547885884927</v>
      </c>
    </row>
    <row r="430" spans="10:12" x14ac:dyDescent="0.25">
      <c r="J430" s="3" t="s">
        <v>709</v>
      </c>
      <c r="K430" s="1">
        <v>1344.62</v>
      </c>
      <c r="L430" s="6">
        <v>0.9913795889005218</v>
      </c>
    </row>
    <row r="431" spans="10:12" x14ac:dyDescent="0.25">
      <c r="J431" s="3" t="s">
        <v>536</v>
      </c>
      <c r="K431" s="1">
        <v>1340.43</v>
      </c>
      <c r="L431" s="6">
        <v>0.99150400031954966</v>
      </c>
    </row>
    <row r="432" spans="10:12" x14ac:dyDescent="0.25">
      <c r="J432" s="3" t="s">
        <v>719</v>
      </c>
      <c r="K432" s="1">
        <v>1299.3599999999999</v>
      </c>
      <c r="L432" s="6">
        <v>0.99162459984464824</v>
      </c>
    </row>
    <row r="433" spans="10:12" x14ac:dyDescent="0.25">
      <c r="J433" s="3" t="s">
        <v>540</v>
      </c>
      <c r="K433" s="1">
        <v>1248.8499999999999</v>
      </c>
      <c r="L433" s="6">
        <v>0.99174051130638285</v>
      </c>
    </row>
    <row r="434" spans="10:12" x14ac:dyDescent="0.25">
      <c r="J434" s="3" t="s">
        <v>123</v>
      </c>
      <c r="K434" s="1">
        <v>1229.3900000000001</v>
      </c>
      <c r="L434" s="6">
        <v>0.99185461659680374</v>
      </c>
    </row>
    <row r="435" spans="10:12" x14ac:dyDescent="0.25">
      <c r="J435" s="3" t="s">
        <v>229</v>
      </c>
      <c r="K435" s="1">
        <v>1200.3499999999999</v>
      </c>
      <c r="L435" s="6">
        <v>0.99196602655243737</v>
      </c>
    </row>
    <row r="436" spans="10:12" x14ac:dyDescent="0.25">
      <c r="J436" s="3" t="s">
        <v>346</v>
      </c>
      <c r="K436" s="1">
        <v>1188.52</v>
      </c>
      <c r="L436" s="6">
        <v>0.99207633851184074</v>
      </c>
    </row>
    <row r="437" spans="10:12" x14ac:dyDescent="0.25">
      <c r="J437" s="3" t="s">
        <v>360</v>
      </c>
      <c r="K437" s="1">
        <v>1175.24</v>
      </c>
      <c r="L437" s="6">
        <v>0.99218541789390347</v>
      </c>
    </row>
    <row r="438" spans="10:12" x14ac:dyDescent="0.25">
      <c r="J438" s="3" t="s">
        <v>541</v>
      </c>
      <c r="K438" s="1">
        <v>1172.23</v>
      </c>
      <c r="L438" s="6">
        <v>0.99229421790414429</v>
      </c>
    </row>
    <row r="439" spans="10:12" x14ac:dyDescent="0.25">
      <c r="J439" s="3" t="s">
        <v>425</v>
      </c>
      <c r="K439" s="1">
        <v>1120.56</v>
      </c>
      <c r="L439" s="6">
        <v>0.99239822218613283</v>
      </c>
    </row>
    <row r="440" spans="10:12" x14ac:dyDescent="0.25">
      <c r="J440" s="3" t="s">
        <v>697</v>
      </c>
      <c r="K440" s="1">
        <v>1085.8</v>
      </c>
      <c r="L440" s="6">
        <v>0.99249900023405824</v>
      </c>
    </row>
    <row r="441" spans="10:12" x14ac:dyDescent="0.25">
      <c r="J441" s="3" t="s">
        <v>559</v>
      </c>
      <c r="K441" s="1">
        <v>1068.3599999999999</v>
      </c>
      <c r="L441" s="6">
        <v>0.99259815959607822</v>
      </c>
    </row>
    <row r="442" spans="10:12" x14ac:dyDescent="0.25">
      <c r="J442" s="3" t="s">
        <v>138</v>
      </c>
      <c r="K442" s="1">
        <v>1051.1500000000001</v>
      </c>
      <c r="L442" s="6">
        <v>0.99269572161954178</v>
      </c>
    </row>
    <row r="443" spans="10:12" x14ac:dyDescent="0.25">
      <c r="J443" s="3" t="s">
        <v>462</v>
      </c>
      <c r="K443" s="1">
        <v>1035.8399999999999</v>
      </c>
      <c r="L443" s="6">
        <v>0.99279186265211028</v>
      </c>
    </row>
    <row r="444" spans="10:12" x14ac:dyDescent="0.25">
      <c r="J444" s="3" t="s">
        <v>110</v>
      </c>
      <c r="K444" s="1">
        <v>1014.71</v>
      </c>
      <c r="L444" s="6">
        <v>0.9928860425130519</v>
      </c>
    </row>
    <row r="445" spans="10:12" x14ac:dyDescent="0.25">
      <c r="J445" s="3" t="s">
        <v>178</v>
      </c>
      <c r="K445" s="1">
        <v>980.9</v>
      </c>
      <c r="L445" s="6">
        <v>0.99297708431376097</v>
      </c>
    </row>
    <row r="446" spans="10:12" x14ac:dyDescent="0.25">
      <c r="J446" s="3" t="s">
        <v>400</v>
      </c>
      <c r="K446" s="1">
        <v>980.52</v>
      </c>
      <c r="L446" s="6">
        <v>0.99306809084493763</v>
      </c>
    </row>
    <row r="447" spans="10:12" x14ac:dyDescent="0.25">
      <c r="J447" s="3" t="s">
        <v>182</v>
      </c>
      <c r="K447" s="1">
        <v>978.42</v>
      </c>
      <c r="L447" s="6">
        <v>0.99315890246554095</v>
      </c>
    </row>
    <row r="448" spans="10:12" x14ac:dyDescent="0.25">
      <c r="J448" s="3" t="s">
        <v>392</v>
      </c>
      <c r="K448" s="1">
        <v>977.09</v>
      </c>
      <c r="L448" s="6">
        <v>0.99324959064278107</v>
      </c>
    </row>
    <row r="449" spans="10:12" x14ac:dyDescent="0.25">
      <c r="J449" s="3" t="s">
        <v>404</v>
      </c>
      <c r="K449" s="1">
        <v>976.41</v>
      </c>
      <c r="L449" s="6">
        <v>0.99334021570612119</v>
      </c>
    </row>
    <row r="450" spans="10:12" x14ac:dyDescent="0.25">
      <c r="J450" s="3" t="s">
        <v>585</v>
      </c>
      <c r="K450" s="1">
        <v>963.05</v>
      </c>
      <c r="L450" s="6">
        <v>0.99342960076695608</v>
      </c>
    </row>
    <row r="451" spans="10:12" x14ac:dyDescent="0.25">
      <c r="J451" s="3" t="s">
        <v>265</v>
      </c>
      <c r="K451" s="1">
        <v>956.5</v>
      </c>
      <c r="L451" s="6">
        <v>0.9935183778924308</v>
      </c>
    </row>
    <row r="452" spans="10:12" x14ac:dyDescent="0.25">
      <c r="J452" s="3" t="s">
        <v>217</v>
      </c>
      <c r="K452" s="1">
        <v>955.98</v>
      </c>
      <c r="L452" s="6">
        <v>0.99360710675433517</v>
      </c>
    </row>
    <row r="453" spans="10:12" x14ac:dyDescent="0.25">
      <c r="J453" s="3" t="s">
        <v>482</v>
      </c>
      <c r="K453" s="1">
        <v>955.09</v>
      </c>
      <c r="L453" s="6">
        <v>0.99369575301128199</v>
      </c>
    </row>
    <row r="454" spans="10:12" x14ac:dyDescent="0.25">
      <c r="J454" s="3" t="s">
        <v>519</v>
      </c>
      <c r="K454" s="1">
        <v>896.11</v>
      </c>
      <c r="L454" s="6">
        <v>0.99377892506555188</v>
      </c>
    </row>
    <row r="455" spans="10:12" x14ac:dyDescent="0.25">
      <c r="J455" s="3" t="s">
        <v>417</v>
      </c>
      <c r="K455" s="1">
        <v>834.17</v>
      </c>
      <c r="L455" s="6">
        <v>0.99385634818605095</v>
      </c>
    </row>
    <row r="456" spans="10:12" x14ac:dyDescent="0.25">
      <c r="J456" s="3" t="s">
        <v>395</v>
      </c>
      <c r="K456" s="1">
        <v>831.12</v>
      </c>
      <c r="L456" s="6">
        <v>0.99393348822214556</v>
      </c>
    </row>
    <row r="457" spans="10:12" x14ac:dyDescent="0.25">
      <c r="J457" s="3" t="s">
        <v>577</v>
      </c>
      <c r="K457" s="1">
        <v>817.04</v>
      </c>
      <c r="L457" s="6">
        <v>0.99400932142925258</v>
      </c>
    </row>
    <row r="458" spans="10:12" x14ac:dyDescent="0.25">
      <c r="J458" s="3" t="s">
        <v>390</v>
      </c>
      <c r="K458" s="1">
        <v>800.29</v>
      </c>
      <c r="L458" s="6">
        <v>0.99408359999249996</v>
      </c>
    </row>
    <row r="459" spans="10:12" x14ac:dyDescent="0.25">
      <c r="J459" s="3" t="s">
        <v>388</v>
      </c>
      <c r="K459" s="1">
        <v>793.8</v>
      </c>
      <c r="L459" s="6">
        <v>0.99415727618926097</v>
      </c>
    </row>
    <row r="460" spans="10:12" x14ac:dyDescent="0.25">
      <c r="J460" s="3" t="s">
        <v>445</v>
      </c>
      <c r="K460" s="1">
        <v>781.76</v>
      </c>
      <c r="L460" s="6">
        <v>0.99422983489873429</v>
      </c>
    </row>
    <row r="461" spans="10:12" x14ac:dyDescent="0.25">
      <c r="J461" s="3" t="s">
        <v>328</v>
      </c>
      <c r="K461" s="1">
        <v>779.87</v>
      </c>
      <c r="L461" s="6">
        <v>0.99430221818869136</v>
      </c>
    </row>
    <row r="462" spans="10:12" x14ac:dyDescent="0.25">
      <c r="J462" s="3" t="s">
        <v>601</v>
      </c>
      <c r="K462" s="1">
        <v>730.4</v>
      </c>
      <c r="L462" s="6">
        <v>0.99437000994242564</v>
      </c>
    </row>
    <row r="463" spans="10:12" x14ac:dyDescent="0.25">
      <c r="J463" s="3" t="s">
        <v>455</v>
      </c>
      <c r="K463" s="1">
        <v>711.17</v>
      </c>
      <c r="L463" s="6">
        <v>0.99443601687219441</v>
      </c>
    </row>
    <row r="464" spans="10:12" x14ac:dyDescent="0.25">
      <c r="J464" s="3" t="s">
        <v>500</v>
      </c>
      <c r="K464" s="1">
        <v>706.78</v>
      </c>
      <c r="L464" s="6">
        <v>0.99450161634605017</v>
      </c>
    </row>
    <row r="465" spans="10:12" x14ac:dyDescent="0.25">
      <c r="J465" s="3" t="s">
        <v>193</v>
      </c>
      <c r="K465" s="1">
        <v>701.13</v>
      </c>
      <c r="L465" s="6">
        <v>0.99456669141764897</v>
      </c>
    </row>
    <row r="466" spans="10:12" x14ac:dyDescent="0.25">
      <c r="J466" s="3" t="s">
        <v>672</v>
      </c>
      <c r="K466" s="1">
        <v>700</v>
      </c>
      <c r="L466" s="6">
        <v>0.99463166160879624</v>
      </c>
    </row>
    <row r="467" spans="10:12" x14ac:dyDescent="0.25">
      <c r="J467" s="3" t="s">
        <v>523</v>
      </c>
      <c r="K467" s="1">
        <v>700</v>
      </c>
      <c r="L467" s="6">
        <v>0.9946966317999435</v>
      </c>
    </row>
    <row r="468" spans="10:12" x14ac:dyDescent="0.25">
      <c r="J468" s="3" t="s">
        <v>329</v>
      </c>
      <c r="K468" s="1">
        <v>693.52</v>
      </c>
      <c r="L468" s="6">
        <v>0.99476100055274974</v>
      </c>
    </row>
    <row r="469" spans="10:12" x14ac:dyDescent="0.25">
      <c r="J469" s="3" t="s">
        <v>576</v>
      </c>
      <c r="K469" s="1">
        <v>691.94</v>
      </c>
      <c r="L469" s="6">
        <v>0.99482522265855322</v>
      </c>
    </row>
    <row r="470" spans="10:12" x14ac:dyDescent="0.25">
      <c r="J470" s="3" t="s">
        <v>285</v>
      </c>
      <c r="K470" s="1">
        <v>680.04</v>
      </c>
      <c r="L470" s="6">
        <v>0.99488834027110706</v>
      </c>
    </row>
    <row r="471" spans="10:12" x14ac:dyDescent="0.25">
      <c r="J471" s="3" t="s">
        <v>678</v>
      </c>
      <c r="K471" s="1">
        <v>677.75</v>
      </c>
      <c r="L471" s="6">
        <v>0.99495124533832147</v>
      </c>
    </row>
    <row r="472" spans="10:12" x14ac:dyDescent="0.25">
      <c r="J472" s="3" t="s">
        <v>209</v>
      </c>
      <c r="K472" s="1">
        <v>674.35</v>
      </c>
      <c r="L472" s="6">
        <v>0.99501383483603589</v>
      </c>
    </row>
    <row r="473" spans="10:12" x14ac:dyDescent="0.25">
      <c r="J473" s="3" t="s">
        <v>704</v>
      </c>
      <c r="K473" s="1">
        <v>661.84</v>
      </c>
      <c r="L473" s="6">
        <v>0.99507526322362005</v>
      </c>
    </row>
    <row r="474" spans="10:12" x14ac:dyDescent="0.25">
      <c r="J474" s="3" t="s">
        <v>188</v>
      </c>
      <c r="K474" s="1">
        <v>654.27</v>
      </c>
      <c r="L474" s="6">
        <v>0.99513598900499423</v>
      </c>
    </row>
    <row r="475" spans="10:12" x14ac:dyDescent="0.25">
      <c r="J475" s="3" t="s">
        <v>372</v>
      </c>
      <c r="K475" s="1">
        <v>654.27</v>
      </c>
      <c r="L475" s="6">
        <v>0.99519671478636829</v>
      </c>
    </row>
    <row r="476" spans="10:12" x14ac:dyDescent="0.25">
      <c r="J476" s="3" t="s">
        <v>560</v>
      </c>
      <c r="K476" s="1">
        <v>651.34</v>
      </c>
      <c r="L476" s="6">
        <v>0.99525716862108526</v>
      </c>
    </row>
    <row r="477" spans="10:12" x14ac:dyDescent="0.25">
      <c r="J477" s="3" t="s">
        <v>387</v>
      </c>
      <c r="K477" s="1">
        <v>650.23</v>
      </c>
      <c r="L477" s="6">
        <v>0.99531751943164193</v>
      </c>
    </row>
    <row r="478" spans="10:12" x14ac:dyDescent="0.25">
      <c r="J478" s="3" t="s">
        <v>280</v>
      </c>
      <c r="K478" s="1">
        <v>650.23</v>
      </c>
      <c r="L478" s="6">
        <v>0.9953778702421987</v>
      </c>
    </row>
    <row r="479" spans="10:12" x14ac:dyDescent="0.25">
      <c r="J479" s="3" t="s">
        <v>621</v>
      </c>
      <c r="K479" s="1">
        <v>643.62</v>
      </c>
      <c r="L479" s="6">
        <v>0.99543760754852173</v>
      </c>
    </row>
    <row r="480" spans="10:12" x14ac:dyDescent="0.25">
      <c r="J480" s="3" t="s">
        <v>363</v>
      </c>
      <c r="K480" s="1">
        <v>628.1</v>
      </c>
      <c r="L480" s="6">
        <v>0.99549590437289259</v>
      </c>
    </row>
    <row r="481" spans="10:12" x14ac:dyDescent="0.25">
      <c r="J481" s="3" t="s">
        <v>187</v>
      </c>
      <c r="K481" s="1">
        <v>624.08000000000004</v>
      </c>
      <c r="L481" s="6">
        <v>0.99555382808273718</v>
      </c>
    </row>
    <row r="482" spans="10:12" x14ac:dyDescent="0.25">
      <c r="J482" s="3" t="s">
        <v>657</v>
      </c>
      <c r="K482" s="1">
        <v>613.17999999999995</v>
      </c>
      <c r="L482" s="6">
        <v>0.99561074011389095</v>
      </c>
    </row>
    <row r="483" spans="10:12" x14ac:dyDescent="0.25">
      <c r="J483" s="3" t="s">
        <v>553</v>
      </c>
      <c r="K483" s="1">
        <v>607.66</v>
      </c>
      <c r="L483" s="6">
        <v>0.99566713980868027</v>
      </c>
    </row>
    <row r="484" spans="10:12" x14ac:dyDescent="0.25">
      <c r="J484" s="3" t="s">
        <v>391</v>
      </c>
      <c r="K484" s="1">
        <v>572.32000000000005</v>
      </c>
      <c r="L484" s="6">
        <v>0.9957202594369623</v>
      </c>
    </row>
    <row r="485" spans="10:12" x14ac:dyDescent="0.25">
      <c r="J485" s="3" t="s">
        <v>525</v>
      </c>
      <c r="K485" s="1">
        <v>567.29</v>
      </c>
      <c r="L485" s="6">
        <v>0.99577291220801356</v>
      </c>
    </row>
    <row r="486" spans="10:12" x14ac:dyDescent="0.25">
      <c r="J486" s="3" t="s">
        <v>434</v>
      </c>
      <c r="K486" s="1">
        <v>566.71</v>
      </c>
      <c r="L486" s="6">
        <v>0.99582551114662088</v>
      </c>
    </row>
    <row r="487" spans="10:12" x14ac:dyDescent="0.25">
      <c r="J487" s="3" t="s">
        <v>604</v>
      </c>
      <c r="K487" s="1">
        <v>565.73</v>
      </c>
      <c r="L487" s="6">
        <v>0.9958780191269605</v>
      </c>
    </row>
    <row r="488" spans="10:12" x14ac:dyDescent="0.25">
      <c r="J488" s="3" t="s">
        <v>415</v>
      </c>
      <c r="K488" s="1">
        <v>563.49</v>
      </c>
      <c r="L488" s="6">
        <v>0.99593031920268849</v>
      </c>
    </row>
    <row r="489" spans="10:12" x14ac:dyDescent="0.25">
      <c r="J489" s="3" t="s">
        <v>168</v>
      </c>
      <c r="K489" s="1">
        <v>552.92999999999995</v>
      </c>
      <c r="L489" s="6">
        <v>0.9959816391566757</v>
      </c>
    </row>
    <row r="490" spans="10:12" x14ac:dyDescent="0.25">
      <c r="J490" s="3" t="s">
        <v>411</v>
      </c>
      <c r="K490" s="1">
        <v>548.49</v>
      </c>
      <c r="L490" s="6">
        <v>0.996032547014022</v>
      </c>
    </row>
    <row r="491" spans="10:12" x14ac:dyDescent="0.25">
      <c r="J491" s="3" t="s">
        <v>382</v>
      </c>
      <c r="K491" s="1">
        <v>546.24</v>
      </c>
      <c r="L491" s="6">
        <v>0.99608324603861098</v>
      </c>
    </row>
    <row r="492" spans="10:12" x14ac:dyDescent="0.25">
      <c r="J492" s="3" t="s">
        <v>448</v>
      </c>
      <c r="K492" s="1">
        <v>536.84</v>
      </c>
      <c r="L492" s="6">
        <v>0.99613307260634731</v>
      </c>
    </row>
    <row r="493" spans="10:12" x14ac:dyDescent="0.25">
      <c r="J493" s="3" t="s">
        <v>666</v>
      </c>
      <c r="K493" s="1">
        <v>536.5</v>
      </c>
      <c r="L493" s="6">
        <v>0.99618286761713382</v>
      </c>
    </row>
    <row r="494" spans="10:12" x14ac:dyDescent="0.25">
      <c r="J494" s="3" t="s">
        <v>227</v>
      </c>
      <c r="K494" s="1">
        <v>530.5</v>
      </c>
      <c r="L494" s="6">
        <v>0.99623210574056753</v>
      </c>
    </row>
    <row r="495" spans="10:12" x14ac:dyDescent="0.25">
      <c r="J495" s="3" t="s">
        <v>602</v>
      </c>
      <c r="K495" s="1">
        <v>525</v>
      </c>
      <c r="L495" s="6">
        <v>0.99628083338392792</v>
      </c>
    </row>
    <row r="496" spans="10:12" x14ac:dyDescent="0.25">
      <c r="J496" s="3" t="s">
        <v>497</v>
      </c>
      <c r="K496" s="1">
        <v>525</v>
      </c>
      <c r="L496" s="6">
        <v>0.99632956102728842</v>
      </c>
    </row>
    <row r="497" spans="10:12" x14ac:dyDescent="0.25">
      <c r="J497" s="3" t="s">
        <v>469</v>
      </c>
      <c r="K497" s="1">
        <v>522.16</v>
      </c>
      <c r="L497" s="6">
        <v>0.99637802507730189</v>
      </c>
    </row>
    <row r="498" spans="10:12" x14ac:dyDescent="0.25">
      <c r="J498" s="3" t="s">
        <v>436</v>
      </c>
      <c r="K498" s="1">
        <v>521.72</v>
      </c>
      <c r="L498" s="6">
        <v>0.99642644828890958</v>
      </c>
    </row>
    <row r="499" spans="10:12" x14ac:dyDescent="0.25">
      <c r="J499" s="3" t="s">
        <v>93</v>
      </c>
      <c r="K499" s="1">
        <v>520.64</v>
      </c>
      <c r="L499" s="6">
        <v>0.99647477126079387</v>
      </c>
    </row>
    <row r="500" spans="10:12" x14ac:dyDescent="0.25">
      <c r="J500" s="3" t="s">
        <v>215</v>
      </c>
      <c r="K500" s="1">
        <v>515.35</v>
      </c>
      <c r="L500" s="6">
        <v>0.99652260324366204</v>
      </c>
    </row>
    <row r="501" spans="10:12" x14ac:dyDescent="0.25">
      <c r="J501" s="3" t="s">
        <v>530</v>
      </c>
      <c r="K501" s="1">
        <v>514.29999999999995</v>
      </c>
      <c r="L501" s="6">
        <v>0.9965703377712436</v>
      </c>
    </row>
    <row r="502" spans="10:12" x14ac:dyDescent="0.25">
      <c r="J502" s="3" t="s">
        <v>471</v>
      </c>
      <c r="K502" s="1">
        <v>514.04999999999995</v>
      </c>
      <c r="L502" s="6">
        <v>0.99661804909518537</v>
      </c>
    </row>
    <row r="503" spans="10:12" x14ac:dyDescent="0.25">
      <c r="J503" s="3" t="s">
        <v>94</v>
      </c>
      <c r="K503" s="1">
        <v>505.75</v>
      </c>
      <c r="L503" s="6">
        <v>0.99666499005828935</v>
      </c>
    </row>
    <row r="504" spans="10:12" x14ac:dyDescent="0.25">
      <c r="J504" s="3" t="s">
        <v>416</v>
      </c>
      <c r="K504" s="1">
        <v>477.99</v>
      </c>
      <c r="L504" s="6">
        <v>0.99670935448924147</v>
      </c>
    </row>
    <row r="505" spans="10:12" x14ac:dyDescent="0.25">
      <c r="J505" s="3" t="s">
        <v>524</v>
      </c>
      <c r="K505" s="1">
        <v>473.9</v>
      </c>
      <c r="L505" s="6">
        <v>0.99675333930864818</v>
      </c>
    </row>
    <row r="506" spans="10:12" x14ac:dyDescent="0.25">
      <c r="J506" s="3" t="s">
        <v>690</v>
      </c>
      <c r="K506" s="1">
        <v>461.38</v>
      </c>
      <c r="L506" s="6">
        <v>0.99679616208977895</v>
      </c>
    </row>
    <row r="507" spans="10:12" x14ac:dyDescent="0.25">
      <c r="J507" s="3" t="s">
        <v>532</v>
      </c>
      <c r="K507" s="1">
        <v>447.34</v>
      </c>
      <c r="L507" s="6">
        <v>0.99683768175450438</v>
      </c>
    </row>
    <row r="508" spans="10:12" x14ac:dyDescent="0.25">
      <c r="J508" s="3" t="s">
        <v>557</v>
      </c>
      <c r="K508" s="1">
        <v>445.23</v>
      </c>
      <c r="L508" s="6">
        <v>0.9968790055805109</v>
      </c>
    </row>
    <row r="509" spans="10:12" x14ac:dyDescent="0.25">
      <c r="J509" s="3" t="s">
        <v>233</v>
      </c>
      <c r="K509" s="1">
        <v>438.56</v>
      </c>
      <c r="L509" s="6">
        <v>0.99691971033341031</v>
      </c>
    </row>
    <row r="510" spans="10:12" x14ac:dyDescent="0.25">
      <c r="J510" s="3" t="s">
        <v>348</v>
      </c>
      <c r="K510" s="1">
        <v>431.97</v>
      </c>
      <c r="L510" s="6">
        <v>0.99695980343836732</v>
      </c>
    </row>
    <row r="511" spans="10:12" x14ac:dyDescent="0.25">
      <c r="J511" s="3" t="s">
        <v>122</v>
      </c>
      <c r="K511" s="1">
        <v>431.97</v>
      </c>
      <c r="L511" s="6">
        <v>0.99699989654332433</v>
      </c>
    </row>
    <row r="512" spans="10:12" x14ac:dyDescent="0.25">
      <c r="J512" s="3" t="s">
        <v>225</v>
      </c>
      <c r="K512" s="1">
        <v>424.63</v>
      </c>
      <c r="L512" s="6">
        <v>0.9970393083894199</v>
      </c>
    </row>
    <row r="513" spans="10:12" x14ac:dyDescent="0.25">
      <c r="J513" s="3" t="s">
        <v>579</v>
      </c>
      <c r="K513" s="1">
        <v>422.82</v>
      </c>
      <c r="L513" s="6">
        <v>0.99707855224116404</v>
      </c>
    </row>
    <row r="514" spans="10:12" x14ac:dyDescent="0.25">
      <c r="J514" s="3" t="s">
        <v>479</v>
      </c>
      <c r="K514" s="1">
        <v>419.02</v>
      </c>
      <c r="L514" s="6">
        <v>0.99711744339758479</v>
      </c>
    </row>
    <row r="515" spans="10:12" x14ac:dyDescent="0.25">
      <c r="J515" s="3" t="s">
        <v>515</v>
      </c>
      <c r="K515" s="1">
        <v>411.61</v>
      </c>
      <c r="L515" s="6">
        <v>0.99715564679812496</v>
      </c>
    </row>
    <row r="516" spans="10:12" x14ac:dyDescent="0.25">
      <c r="J516" s="3" t="s">
        <v>164</v>
      </c>
      <c r="K516" s="1">
        <v>407.6</v>
      </c>
      <c r="L516" s="6">
        <v>0.99719347801228431</v>
      </c>
    </row>
    <row r="517" spans="10:12" x14ac:dyDescent="0.25">
      <c r="J517" s="3" t="s">
        <v>582</v>
      </c>
      <c r="K517" s="1">
        <v>402.17</v>
      </c>
      <c r="L517" s="6">
        <v>0.99723080524338958</v>
      </c>
    </row>
    <row r="518" spans="10:12" x14ac:dyDescent="0.25">
      <c r="J518" s="3" t="s">
        <v>504</v>
      </c>
      <c r="K518" s="1">
        <v>401.57</v>
      </c>
      <c r="L518" s="6">
        <v>0.99726807678575968</v>
      </c>
    </row>
    <row r="519" spans="10:12" x14ac:dyDescent="0.25">
      <c r="J519" s="3" t="s">
        <v>492</v>
      </c>
      <c r="K519" s="1">
        <v>401.57</v>
      </c>
      <c r="L519" s="6">
        <v>0.99730534832812967</v>
      </c>
    </row>
    <row r="520" spans="10:12" x14ac:dyDescent="0.25">
      <c r="J520" s="3" t="s">
        <v>617</v>
      </c>
      <c r="K520" s="1">
        <v>399.95</v>
      </c>
      <c r="L520" s="6">
        <v>0.99734246951091443</v>
      </c>
    </row>
    <row r="521" spans="10:12" x14ac:dyDescent="0.25">
      <c r="J521" s="3" t="s">
        <v>686</v>
      </c>
      <c r="K521" s="1">
        <v>397.14</v>
      </c>
      <c r="L521" s="6">
        <v>0.99737932988478906</v>
      </c>
    </row>
    <row r="522" spans="10:12" x14ac:dyDescent="0.25">
      <c r="J522" s="3" t="s">
        <v>511</v>
      </c>
      <c r="K522" s="1">
        <v>395.64</v>
      </c>
      <c r="L522" s="6">
        <v>0.99741605103682551</v>
      </c>
    </row>
    <row r="523" spans="10:12" x14ac:dyDescent="0.25">
      <c r="J523" s="3" t="s">
        <v>708</v>
      </c>
      <c r="K523" s="1">
        <v>395.27</v>
      </c>
      <c r="L523" s="6">
        <v>0.99745273784747512</v>
      </c>
    </row>
    <row r="524" spans="10:12" x14ac:dyDescent="0.25">
      <c r="J524" s="3" t="s">
        <v>181</v>
      </c>
      <c r="K524" s="1">
        <v>388.93</v>
      </c>
      <c r="L524" s="6">
        <v>0.99748883621382212</v>
      </c>
    </row>
    <row r="525" spans="10:12" x14ac:dyDescent="0.25">
      <c r="J525" s="3" t="s">
        <v>86</v>
      </c>
      <c r="K525" s="1">
        <v>387.29</v>
      </c>
      <c r="L525" s="6">
        <v>0.99752478236429265</v>
      </c>
    </row>
    <row r="526" spans="10:12" x14ac:dyDescent="0.25">
      <c r="J526" s="3" t="s">
        <v>440</v>
      </c>
      <c r="K526" s="1">
        <v>385.86</v>
      </c>
      <c r="L526" s="6">
        <v>0.99756059578994416</v>
      </c>
    </row>
    <row r="527" spans="10:12" x14ac:dyDescent="0.25">
      <c r="J527" s="3" t="s">
        <v>142</v>
      </c>
      <c r="K527" s="1">
        <v>366.66</v>
      </c>
      <c r="L527" s="6">
        <v>0.99759462717606706</v>
      </c>
    </row>
    <row r="528" spans="10:12" x14ac:dyDescent="0.25">
      <c r="J528" s="3" t="s">
        <v>289</v>
      </c>
      <c r="K528" s="1">
        <v>366.34</v>
      </c>
      <c r="L528" s="6">
        <v>0.99762862886153125</v>
      </c>
    </row>
    <row r="529" spans="10:12" x14ac:dyDescent="0.25">
      <c r="J529" s="3" t="s">
        <v>401</v>
      </c>
      <c r="K529" s="1">
        <v>359.59</v>
      </c>
      <c r="L529" s="6">
        <v>0.99766200404872352</v>
      </c>
    </row>
    <row r="530" spans="10:12" x14ac:dyDescent="0.25">
      <c r="J530" s="3" t="s">
        <v>423</v>
      </c>
      <c r="K530" s="1">
        <v>358.74</v>
      </c>
      <c r="L530" s="6">
        <v>0.99769530034354093</v>
      </c>
    </row>
    <row r="531" spans="10:12" x14ac:dyDescent="0.25">
      <c r="J531" s="3" t="s">
        <v>150</v>
      </c>
      <c r="K531" s="1">
        <v>356.75</v>
      </c>
      <c r="L531" s="6">
        <v>0.99772841193738637</v>
      </c>
    </row>
    <row r="532" spans="10:12" x14ac:dyDescent="0.25">
      <c r="J532" s="3" t="s">
        <v>641</v>
      </c>
      <c r="K532" s="1">
        <v>353.58</v>
      </c>
      <c r="L532" s="6">
        <v>0.9977612293090804</v>
      </c>
    </row>
    <row r="533" spans="10:12" x14ac:dyDescent="0.25">
      <c r="J533" s="3" t="s">
        <v>535</v>
      </c>
      <c r="K533" s="1">
        <v>349.6</v>
      </c>
      <c r="L533" s="6">
        <v>0.9977936772788305</v>
      </c>
    </row>
    <row r="534" spans="10:12" x14ac:dyDescent="0.25">
      <c r="J534" s="3" t="s">
        <v>136</v>
      </c>
      <c r="K534" s="1">
        <v>349.26</v>
      </c>
      <c r="L534" s="6">
        <v>0.99782609369163067</v>
      </c>
    </row>
    <row r="535" spans="10:12" x14ac:dyDescent="0.25">
      <c r="J535" s="3" t="s">
        <v>306</v>
      </c>
      <c r="K535" s="1">
        <v>346.76</v>
      </c>
      <c r="L535" s="6">
        <v>0.99785827806803373</v>
      </c>
    </row>
    <row r="536" spans="10:12" x14ac:dyDescent="0.25">
      <c r="J536" s="3" t="s">
        <v>213</v>
      </c>
      <c r="K536" s="1">
        <v>344.69</v>
      </c>
      <c r="L536" s="6">
        <v>0.99789027031830024</v>
      </c>
    </row>
    <row r="537" spans="10:12" x14ac:dyDescent="0.25">
      <c r="J537" s="3" t="s">
        <v>565</v>
      </c>
      <c r="K537" s="1">
        <v>344.61</v>
      </c>
      <c r="L537" s="6">
        <v>0.99792225514340194</v>
      </c>
    </row>
    <row r="538" spans="10:12" x14ac:dyDescent="0.25">
      <c r="J538" s="3" t="s">
        <v>369</v>
      </c>
      <c r="K538" s="1">
        <v>336.98</v>
      </c>
      <c r="L538" s="6">
        <v>0.99795353179342028</v>
      </c>
    </row>
    <row r="539" spans="10:12" x14ac:dyDescent="0.25">
      <c r="J539" s="3" t="s">
        <v>338</v>
      </c>
      <c r="K539" s="1">
        <v>336</v>
      </c>
      <c r="L539" s="6">
        <v>0.99798471748517104</v>
      </c>
    </row>
    <row r="540" spans="10:12" x14ac:dyDescent="0.25">
      <c r="J540" s="3" t="s">
        <v>456</v>
      </c>
      <c r="K540" s="1">
        <v>335.83</v>
      </c>
      <c r="L540" s="6">
        <v>0.99801588739844671</v>
      </c>
    </row>
    <row r="541" spans="10:12" x14ac:dyDescent="0.25">
      <c r="J541" s="3" t="s">
        <v>688</v>
      </c>
      <c r="K541" s="1">
        <v>328.59</v>
      </c>
      <c r="L541" s="6">
        <v>0.99804638533431678</v>
      </c>
    </row>
    <row r="542" spans="10:12" x14ac:dyDescent="0.25">
      <c r="J542" s="3" t="s">
        <v>378</v>
      </c>
      <c r="K542" s="1">
        <v>325.89</v>
      </c>
      <c r="L542" s="6">
        <v>0.99807663267087821</v>
      </c>
    </row>
    <row r="543" spans="10:12" x14ac:dyDescent="0.25">
      <c r="J543" s="3" t="s">
        <v>191</v>
      </c>
      <c r="K543" s="1">
        <v>323.67</v>
      </c>
      <c r="L543" s="6">
        <v>0.99810667395911912</v>
      </c>
    </row>
    <row r="544" spans="10:12" x14ac:dyDescent="0.25">
      <c r="J544" s="3" t="s">
        <v>555</v>
      </c>
      <c r="K544" s="1">
        <v>322.3</v>
      </c>
      <c r="L544" s="6">
        <v>0.99813658809141459</v>
      </c>
    </row>
    <row r="545" spans="10:12" x14ac:dyDescent="0.25">
      <c r="J545" s="3" t="s">
        <v>449</v>
      </c>
      <c r="K545" s="1">
        <v>320.70999999999998</v>
      </c>
      <c r="L545" s="6">
        <v>0.99816635464856163</v>
      </c>
    </row>
    <row r="546" spans="10:12" x14ac:dyDescent="0.25">
      <c r="J546" s="3" t="s">
        <v>654</v>
      </c>
      <c r="K546" s="1">
        <v>319.48</v>
      </c>
      <c r="L546" s="6">
        <v>0.99819600704380118</v>
      </c>
    </row>
    <row r="547" spans="10:12" x14ac:dyDescent="0.25">
      <c r="J547" s="3" t="s">
        <v>99</v>
      </c>
      <c r="K547" s="1">
        <v>311.25</v>
      </c>
      <c r="L547" s="6">
        <v>0.99822489557522209</v>
      </c>
    </row>
    <row r="548" spans="10:12" x14ac:dyDescent="0.25">
      <c r="J548" s="3" t="s">
        <v>599</v>
      </c>
      <c r="K548" s="1">
        <v>309.10000000000002</v>
      </c>
      <c r="L548" s="6">
        <v>0.99825358455534152</v>
      </c>
    </row>
    <row r="549" spans="10:12" x14ac:dyDescent="0.25">
      <c r="J549" s="3" t="s">
        <v>270</v>
      </c>
      <c r="K549" s="1">
        <v>309.10000000000002</v>
      </c>
      <c r="L549" s="6">
        <v>0.99828227353546095</v>
      </c>
    </row>
    <row r="550" spans="10:12" x14ac:dyDescent="0.25">
      <c r="J550" s="3" t="s">
        <v>100</v>
      </c>
      <c r="K550" s="1">
        <v>309.10000000000002</v>
      </c>
      <c r="L550" s="6">
        <v>0.99831096251558027</v>
      </c>
    </row>
    <row r="551" spans="10:12" x14ac:dyDescent="0.25">
      <c r="J551" s="3" t="s">
        <v>152</v>
      </c>
      <c r="K551" s="1">
        <v>308.38</v>
      </c>
      <c r="L551" s="6">
        <v>0.99833958466921757</v>
      </c>
    </row>
    <row r="552" spans="10:12" x14ac:dyDescent="0.25">
      <c r="J552" s="3" t="s">
        <v>376</v>
      </c>
      <c r="K552" s="1">
        <v>307.93</v>
      </c>
      <c r="L552" s="6">
        <v>0.99836816505630321</v>
      </c>
    </row>
    <row r="553" spans="10:12" x14ac:dyDescent="0.25">
      <c r="J553" s="3" t="s">
        <v>693</v>
      </c>
      <c r="K553" s="1">
        <v>307.89</v>
      </c>
      <c r="L553" s="6">
        <v>0.99839674173080661</v>
      </c>
    </row>
    <row r="554" spans="10:12" x14ac:dyDescent="0.25">
      <c r="J554" s="3" t="s">
        <v>496</v>
      </c>
      <c r="K554" s="1">
        <v>305.67</v>
      </c>
      <c r="L554" s="6">
        <v>0.99842511235698939</v>
      </c>
    </row>
    <row r="555" spans="10:12" x14ac:dyDescent="0.25">
      <c r="J555" s="3" t="s">
        <v>160</v>
      </c>
      <c r="K555" s="1">
        <v>305.25</v>
      </c>
      <c r="L555" s="6">
        <v>0.99845344400105751</v>
      </c>
    </row>
    <row r="556" spans="10:12" x14ac:dyDescent="0.25">
      <c r="J556" s="3" t="s">
        <v>508</v>
      </c>
      <c r="K556" s="1">
        <v>279.36</v>
      </c>
      <c r="L556" s="6">
        <v>0.9984793726761988</v>
      </c>
    </row>
    <row r="557" spans="10:12" x14ac:dyDescent="0.25">
      <c r="J557" s="3" t="s">
        <v>634</v>
      </c>
      <c r="K557" s="1">
        <v>278.22000000000003</v>
      </c>
      <c r="L557" s="6">
        <v>0.99850519554274308</v>
      </c>
    </row>
    <row r="558" spans="10:12" x14ac:dyDescent="0.25">
      <c r="J558" s="3" t="s">
        <v>473</v>
      </c>
      <c r="K558" s="1">
        <v>277.44</v>
      </c>
      <c r="L558" s="6">
        <v>0.99853094601393144</v>
      </c>
    </row>
    <row r="559" spans="10:12" x14ac:dyDescent="0.25">
      <c r="J559" s="3" t="s">
        <v>254</v>
      </c>
      <c r="K559" s="1">
        <v>277.04000000000002</v>
      </c>
      <c r="L559" s="6">
        <v>0.99855665935929627</v>
      </c>
    </row>
    <row r="560" spans="10:12" x14ac:dyDescent="0.25">
      <c r="J560" s="3" t="s">
        <v>537</v>
      </c>
      <c r="K560" s="1">
        <v>273.29000000000002</v>
      </c>
      <c r="L560" s="6">
        <v>0.99858202465006574</v>
      </c>
    </row>
    <row r="561" spans="10:12" x14ac:dyDescent="0.25">
      <c r="J561" s="3" t="s">
        <v>642</v>
      </c>
      <c r="K561" s="1">
        <v>272.5</v>
      </c>
      <c r="L561" s="6">
        <v>0.99860731661733371</v>
      </c>
    </row>
    <row r="562" spans="10:12" x14ac:dyDescent="0.25">
      <c r="J562" s="3" t="s">
        <v>675</v>
      </c>
      <c r="K562" s="1">
        <v>268.74</v>
      </c>
      <c r="L562" s="6">
        <v>0.99863225960186075</v>
      </c>
    </row>
    <row r="563" spans="10:12" x14ac:dyDescent="0.25">
      <c r="J563" s="3" t="s">
        <v>457</v>
      </c>
      <c r="K563" s="1">
        <v>262.16000000000003</v>
      </c>
      <c r="L563" s="6">
        <v>0.99865659186659106</v>
      </c>
    </row>
    <row r="564" spans="10:12" x14ac:dyDescent="0.25">
      <c r="J564" s="3" t="s">
        <v>111</v>
      </c>
      <c r="K564" s="1">
        <v>257.14999999999998</v>
      </c>
      <c r="L564" s="6">
        <v>0.99868045913038184</v>
      </c>
    </row>
    <row r="565" spans="10:12" x14ac:dyDescent="0.25">
      <c r="J565" s="3" t="s">
        <v>288</v>
      </c>
      <c r="K565" s="1">
        <v>254.34</v>
      </c>
      <c r="L565" s="6">
        <v>0.99870406558526237</v>
      </c>
    </row>
    <row r="566" spans="10:12" x14ac:dyDescent="0.25">
      <c r="J566" s="3" t="s">
        <v>116</v>
      </c>
      <c r="K566" s="1">
        <v>254.34</v>
      </c>
      <c r="L566" s="6">
        <v>0.9987276720401429</v>
      </c>
    </row>
    <row r="567" spans="10:12" x14ac:dyDescent="0.25">
      <c r="J567" s="3" t="s">
        <v>606</v>
      </c>
      <c r="K567" s="1">
        <v>245.78</v>
      </c>
      <c r="L567" s="6">
        <v>0.99875048400240019</v>
      </c>
    </row>
    <row r="568" spans="10:12" x14ac:dyDescent="0.25">
      <c r="J568" s="3" t="s">
        <v>155</v>
      </c>
      <c r="K568" s="1">
        <v>245.78</v>
      </c>
      <c r="L568" s="6">
        <v>0.99877329596465758</v>
      </c>
    </row>
    <row r="569" spans="10:12" x14ac:dyDescent="0.25">
      <c r="J569" s="3" t="s">
        <v>302</v>
      </c>
      <c r="K569" s="1">
        <v>245.61</v>
      </c>
      <c r="L569" s="6">
        <v>0.9987960921484399</v>
      </c>
    </row>
    <row r="570" spans="10:12" x14ac:dyDescent="0.25">
      <c r="J570" s="3" t="s">
        <v>454</v>
      </c>
      <c r="K570" s="1">
        <v>244.28</v>
      </c>
      <c r="L570" s="6">
        <v>0.99881876488885901</v>
      </c>
    </row>
    <row r="571" spans="10:12" x14ac:dyDescent="0.25">
      <c r="J571" s="3" t="s">
        <v>284</v>
      </c>
      <c r="K571" s="1">
        <v>244.28</v>
      </c>
      <c r="L571" s="6">
        <v>0.99884143762927824</v>
      </c>
    </row>
    <row r="572" spans="10:12" x14ac:dyDescent="0.25">
      <c r="J572" s="3" t="s">
        <v>257</v>
      </c>
      <c r="K572" s="1">
        <v>242.26</v>
      </c>
      <c r="L572" s="6">
        <v>0.9988639228842886</v>
      </c>
    </row>
    <row r="573" spans="10:12" x14ac:dyDescent="0.25">
      <c r="J573" s="3" t="s">
        <v>281</v>
      </c>
      <c r="K573" s="1">
        <v>237.14</v>
      </c>
      <c r="L573" s="6">
        <v>0.99888593292875827</v>
      </c>
    </row>
    <row r="574" spans="10:12" x14ac:dyDescent="0.25">
      <c r="J574" s="3" t="s">
        <v>660</v>
      </c>
      <c r="K574" s="1">
        <v>231.36</v>
      </c>
      <c r="L574" s="6">
        <v>0.99890740650507792</v>
      </c>
    </row>
    <row r="575" spans="10:12" x14ac:dyDescent="0.25">
      <c r="J575" s="3" t="s">
        <v>533</v>
      </c>
      <c r="K575" s="1">
        <v>226.41</v>
      </c>
      <c r="L575" s="6">
        <v>0.99892842064933174</v>
      </c>
    </row>
    <row r="576" spans="10:12" x14ac:dyDescent="0.25">
      <c r="J576" s="3" t="s">
        <v>438</v>
      </c>
      <c r="K576" s="1">
        <v>222.97</v>
      </c>
      <c r="L576" s="6">
        <v>0.99894911551150334</v>
      </c>
    </row>
    <row r="577" spans="10:12" x14ac:dyDescent="0.25">
      <c r="J577" s="3" t="s">
        <v>298</v>
      </c>
      <c r="K577" s="1">
        <v>222.97</v>
      </c>
      <c r="L577" s="6">
        <v>0.99896981037367505</v>
      </c>
    </row>
    <row r="578" spans="10:12" x14ac:dyDescent="0.25">
      <c r="J578" s="3" t="s">
        <v>592</v>
      </c>
      <c r="K578" s="1">
        <v>214.33</v>
      </c>
      <c r="L578" s="6">
        <v>0.9989897033180587</v>
      </c>
    </row>
    <row r="579" spans="10:12" x14ac:dyDescent="0.25">
      <c r="J579" s="3" t="s">
        <v>300</v>
      </c>
      <c r="K579" s="1">
        <v>211.33</v>
      </c>
      <c r="L579" s="6">
        <v>0.99900931781876612</v>
      </c>
    </row>
    <row r="580" spans="10:12" x14ac:dyDescent="0.25">
      <c r="J580" s="3" t="s">
        <v>132</v>
      </c>
      <c r="K580" s="1">
        <v>209.92</v>
      </c>
      <c r="L580" s="6">
        <v>0.99902880145094552</v>
      </c>
    </row>
    <row r="581" spans="10:12" x14ac:dyDescent="0.25">
      <c r="J581" s="3" t="s">
        <v>569</v>
      </c>
      <c r="K581" s="1">
        <v>208.06</v>
      </c>
      <c r="L581" s="6">
        <v>0.9990481124480457</v>
      </c>
    </row>
    <row r="582" spans="10:12" x14ac:dyDescent="0.25">
      <c r="J582" s="3" t="s">
        <v>681</v>
      </c>
      <c r="K582" s="1">
        <v>206.51</v>
      </c>
      <c r="L582" s="6">
        <v>0.99906727958257979</v>
      </c>
    </row>
    <row r="583" spans="10:12" x14ac:dyDescent="0.25">
      <c r="J583" s="3" t="s">
        <v>239</v>
      </c>
      <c r="K583" s="1">
        <v>197.82</v>
      </c>
      <c r="L583" s="6">
        <v>0.99908564015859802</v>
      </c>
    </row>
    <row r="584" spans="10:12" x14ac:dyDescent="0.25">
      <c r="J584" s="3" t="s">
        <v>351</v>
      </c>
      <c r="K584" s="1">
        <v>197.1</v>
      </c>
      <c r="L584" s="6">
        <v>0.9991039339081339</v>
      </c>
    </row>
    <row r="585" spans="10:12" x14ac:dyDescent="0.25">
      <c r="J585" s="3" t="s">
        <v>521</v>
      </c>
      <c r="K585" s="1">
        <v>192.07</v>
      </c>
      <c r="L585" s="6">
        <v>0.99912176080043913</v>
      </c>
    </row>
    <row r="586" spans="10:12" x14ac:dyDescent="0.25">
      <c r="J586" s="3" t="s">
        <v>199</v>
      </c>
      <c r="K586" s="1">
        <v>191.28</v>
      </c>
      <c r="L586" s="6">
        <v>0.99913951436924286</v>
      </c>
    </row>
    <row r="587" spans="10:12" x14ac:dyDescent="0.25">
      <c r="J587" s="3" t="s">
        <v>322</v>
      </c>
      <c r="K587" s="1">
        <v>190.09</v>
      </c>
      <c r="L587" s="6">
        <v>0.99915715748872158</v>
      </c>
    </row>
    <row r="588" spans="10:12" x14ac:dyDescent="0.25">
      <c r="J588" s="3" t="s">
        <v>575</v>
      </c>
      <c r="K588" s="1">
        <v>185.27</v>
      </c>
      <c r="L588" s="6">
        <v>0.99917435324202708</v>
      </c>
    </row>
    <row r="589" spans="10:12" x14ac:dyDescent="0.25">
      <c r="J589" s="3" t="s">
        <v>670</v>
      </c>
      <c r="K589" s="1">
        <v>185.27</v>
      </c>
      <c r="L589" s="6">
        <v>0.99919154899533258</v>
      </c>
    </row>
    <row r="590" spans="10:12" x14ac:dyDescent="0.25">
      <c r="J590" s="3" t="s">
        <v>689</v>
      </c>
      <c r="K590" s="1">
        <v>185.27</v>
      </c>
      <c r="L590" s="6">
        <v>0.99920874474863797</v>
      </c>
    </row>
    <row r="591" spans="10:12" x14ac:dyDescent="0.25">
      <c r="J591" s="3" t="s">
        <v>556</v>
      </c>
      <c r="K591" s="1">
        <v>184.08</v>
      </c>
      <c r="L591" s="6">
        <v>0.99922583005261856</v>
      </c>
    </row>
    <row r="592" spans="10:12" x14ac:dyDescent="0.25">
      <c r="J592" s="3" t="s">
        <v>674</v>
      </c>
      <c r="K592" s="1">
        <v>184.07</v>
      </c>
      <c r="L592" s="6">
        <v>0.99924291442845359</v>
      </c>
    </row>
    <row r="593" spans="10:12" x14ac:dyDescent="0.25">
      <c r="J593" s="3" t="s">
        <v>317</v>
      </c>
      <c r="K593" s="1">
        <v>181.28</v>
      </c>
      <c r="L593" s="6">
        <v>0.99925973985166949</v>
      </c>
    </row>
    <row r="594" spans="10:12" x14ac:dyDescent="0.25">
      <c r="J594" s="3" t="s">
        <v>522</v>
      </c>
      <c r="K594" s="1">
        <v>179.99</v>
      </c>
      <c r="L594" s="6">
        <v>0.99927644554410466</v>
      </c>
    </row>
    <row r="595" spans="10:12" x14ac:dyDescent="0.25">
      <c r="J595" s="3" t="s">
        <v>646</v>
      </c>
      <c r="K595" s="1">
        <v>179.99</v>
      </c>
      <c r="L595" s="6">
        <v>0.99929315123653983</v>
      </c>
    </row>
    <row r="596" spans="10:12" x14ac:dyDescent="0.25">
      <c r="J596" s="3" t="s">
        <v>442</v>
      </c>
      <c r="K596" s="1">
        <v>179.74</v>
      </c>
      <c r="L596" s="6">
        <v>0.99930983372533522</v>
      </c>
    </row>
    <row r="597" spans="10:12" x14ac:dyDescent="0.25">
      <c r="J597" s="3" t="s">
        <v>241</v>
      </c>
      <c r="K597" s="1">
        <v>177.63</v>
      </c>
      <c r="L597" s="6">
        <v>0.99932632037541169</v>
      </c>
    </row>
    <row r="598" spans="10:12" x14ac:dyDescent="0.25">
      <c r="J598" s="3" t="s">
        <v>133</v>
      </c>
      <c r="K598" s="1">
        <v>177.5</v>
      </c>
      <c r="L598" s="6">
        <v>0.99934279495959555</v>
      </c>
    </row>
    <row r="599" spans="10:12" x14ac:dyDescent="0.25">
      <c r="J599" s="3" t="s">
        <v>367</v>
      </c>
      <c r="K599" s="1">
        <v>175</v>
      </c>
      <c r="L599" s="6">
        <v>0.99935903750738231</v>
      </c>
    </row>
    <row r="600" spans="10:12" x14ac:dyDescent="0.25">
      <c r="J600" s="3" t="s">
        <v>309</v>
      </c>
      <c r="K600" s="1">
        <v>174.36</v>
      </c>
      <c r="L600" s="6">
        <v>0.99937522065385143</v>
      </c>
    </row>
    <row r="601" spans="10:12" x14ac:dyDescent="0.25">
      <c r="J601" s="3" t="s">
        <v>234</v>
      </c>
      <c r="K601" s="1">
        <v>171.79</v>
      </c>
      <c r="L601" s="6">
        <v>0.99939116526690452</v>
      </c>
    </row>
    <row r="602" spans="10:12" x14ac:dyDescent="0.25">
      <c r="J602" s="3" t="s">
        <v>682</v>
      </c>
      <c r="K602" s="1">
        <v>168.82</v>
      </c>
      <c r="L602" s="6">
        <v>0.99940683422071808</v>
      </c>
    </row>
    <row r="603" spans="10:12" x14ac:dyDescent="0.25">
      <c r="J603" s="3" t="s">
        <v>232</v>
      </c>
      <c r="K603" s="1">
        <v>168.82</v>
      </c>
      <c r="L603" s="6">
        <v>0.99942250317453163</v>
      </c>
    </row>
    <row r="604" spans="10:12" x14ac:dyDescent="0.25">
      <c r="J604" s="3" t="s">
        <v>196</v>
      </c>
      <c r="K604" s="1">
        <v>168.49</v>
      </c>
      <c r="L604" s="6">
        <v>0.9994381414995408</v>
      </c>
    </row>
    <row r="605" spans="10:12" x14ac:dyDescent="0.25">
      <c r="J605" s="3" t="s">
        <v>244</v>
      </c>
      <c r="K605" s="1">
        <v>166.65</v>
      </c>
      <c r="L605" s="6">
        <v>0.99945360904576186</v>
      </c>
    </row>
    <row r="606" spans="10:12" x14ac:dyDescent="0.25">
      <c r="J606" s="3" t="s">
        <v>696</v>
      </c>
      <c r="K606" s="1">
        <v>158.6</v>
      </c>
      <c r="L606" s="6">
        <v>0.99946832943478459</v>
      </c>
    </row>
    <row r="607" spans="10:12" x14ac:dyDescent="0.25">
      <c r="J607" s="3" t="s">
        <v>242</v>
      </c>
      <c r="K607" s="1">
        <v>158.6</v>
      </c>
      <c r="L607" s="6">
        <v>0.99948304982380731</v>
      </c>
    </row>
    <row r="608" spans="10:12" x14ac:dyDescent="0.25">
      <c r="J608" s="3" t="s">
        <v>95</v>
      </c>
      <c r="K608" s="1">
        <v>158.6</v>
      </c>
      <c r="L608" s="6">
        <v>0.99949777021283015</v>
      </c>
    </row>
    <row r="609" spans="10:12" x14ac:dyDescent="0.25">
      <c r="J609" s="3" t="s">
        <v>153</v>
      </c>
      <c r="K609" s="1">
        <v>157.52000000000001</v>
      </c>
      <c r="L609" s="6">
        <v>0.99951239036212935</v>
      </c>
    </row>
    <row r="610" spans="10:12" x14ac:dyDescent="0.25">
      <c r="J610" s="3" t="s">
        <v>450</v>
      </c>
      <c r="K610" s="1">
        <v>156.27000000000001</v>
      </c>
      <c r="L610" s="6">
        <v>0.99952689449323018</v>
      </c>
    </row>
    <row r="611" spans="10:12" x14ac:dyDescent="0.25">
      <c r="J611" s="3" t="s">
        <v>250</v>
      </c>
      <c r="K611" s="1">
        <v>154.55000000000001</v>
      </c>
      <c r="L611" s="6">
        <v>0.99954123898328995</v>
      </c>
    </row>
    <row r="612" spans="10:12" x14ac:dyDescent="0.25">
      <c r="J612" s="3" t="s">
        <v>130</v>
      </c>
      <c r="K612" s="1">
        <v>154.55000000000001</v>
      </c>
      <c r="L612" s="6">
        <v>0.99955558347334972</v>
      </c>
    </row>
    <row r="613" spans="10:12" x14ac:dyDescent="0.25">
      <c r="J613" s="3" t="s">
        <v>418</v>
      </c>
      <c r="K613" s="1">
        <v>153.37</v>
      </c>
      <c r="L613" s="6">
        <v>0.99956981844223003</v>
      </c>
    </row>
    <row r="614" spans="10:12" x14ac:dyDescent="0.25">
      <c r="J614" s="3" t="s">
        <v>194</v>
      </c>
      <c r="K614" s="1">
        <v>151.36000000000001</v>
      </c>
      <c r="L614" s="6">
        <v>0.99958386685384715</v>
      </c>
    </row>
    <row r="615" spans="10:12" x14ac:dyDescent="0.25">
      <c r="J615" s="3" t="s">
        <v>680</v>
      </c>
      <c r="K615" s="1">
        <v>151.03</v>
      </c>
      <c r="L615" s="6">
        <v>0.99959788463665999</v>
      </c>
    </row>
    <row r="616" spans="10:12" x14ac:dyDescent="0.25">
      <c r="J616" s="3" t="s">
        <v>313</v>
      </c>
      <c r="K616" s="1">
        <v>151.03</v>
      </c>
      <c r="L616" s="6">
        <v>0.99961190241947273</v>
      </c>
    </row>
    <row r="617" spans="10:12" x14ac:dyDescent="0.25">
      <c r="J617" s="3" t="s">
        <v>183</v>
      </c>
      <c r="K617" s="1">
        <v>151.03</v>
      </c>
      <c r="L617" s="6">
        <v>0.99962592020228547</v>
      </c>
    </row>
    <row r="618" spans="10:12" x14ac:dyDescent="0.25">
      <c r="J618" s="3" t="s">
        <v>220</v>
      </c>
      <c r="K618" s="1">
        <v>150.68</v>
      </c>
      <c r="L618" s="6">
        <v>0.9996399055000027</v>
      </c>
    </row>
    <row r="619" spans="10:12" x14ac:dyDescent="0.25">
      <c r="J619" s="3" t="s">
        <v>98</v>
      </c>
      <c r="K619" s="1">
        <v>150.54</v>
      </c>
      <c r="L619" s="6">
        <v>0.99965387780368165</v>
      </c>
    </row>
    <row r="620" spans="10:12" x14ac:dyDescent="0.25">
      <c r="J620" s="3" t="s">
        <v>717</v>
      </c>
      <c r="K620" s="1">
        <v>145.02000000000001</v>
      </c>
      <c r="L620" s="6">
        <v>0.99966733777099614</v>
      </c>
    </row>
    <row r="621" spans="10:12" x14ac:dyDescent="0.25">
      <c r="J621" s="3" t="s">
        <v>458</v>
      </c>
      <c r="K621" s="1">
        <v>145.02000000000001</v>
      </c>
      <c r="L621" s="6">
        <v>0.99968079773831064</v>
      </c>
    </row>
    <row r="622" spans="10:12" x14ac:dyDescent="0.25">
      <c r="J622" s="3" t="s">
        <v>600</v>
      </c>
      <c r="K622" s="1">
        <v>145.02000000000001</v>
      </c>
      <c r="L622" s="6">
        <v>0.99969425770562503</v>
      </c>
    </row>
    <row r="623" spans="10:12" x14ac:dyDescent="0.25">
      <c r="J623" s="3" t="s">
        <v>180</v>
      </c>
      <c r="K623" s="1">
        <v>142.51</v>
      </c>
      <c r="L623" s="6">
        <v>0.9997074847083971</v>
      </c>
    </row>
    <row r="624" spans="10:12" x14ac:dyDescent="0.25">
      <c r="J624" s="3" t="s">
        <v>365</v>
      </c>
      <c r="K624" s="1">
        <v>141.15</v>
      </c>
      <c r="L624" s="6">
        <v>0.99972058548336917</v>
      </c>
    </row>
    <row r="625" spans="10:12" x14ac:dyDescent="0.25">
      <c r="J625" s="3" t="s">
        <v>332</v>
      </c>
      <c r="K625" s="1">
        <v>139.68</v>
      </c>
      <c r="L625" s="6">
        <v>0.99973354982093976</v>
      </c>
    </row>
    <row r="626" spans="10:12" x14ac:dyDescent="0.25">
      <c r="J626" s="3" t="s">
        <v>83</v>
      </c>
      <c r="K626" s="1">
        <v>135.12</v>
      </c>
      <c r="L626" s="6">
        <v>0.99974609092412225</v>
      </c>
    </row>
    <row r="627" spans="10:12" x14ac:dyDescent="0.25">
      <c r="J627" s="3" t="s">
        <v>120</v>
      </c>
      <c r="K627" s="1">
        <v>133.96</v>
      </c>
      <c r="L627" s="6">
        <v>0.99975852436241675</v>
      </c>
    </row>
    <row r="628" spans="10:12" x14ac:dyDescent="0.25">
      <c r="J628" s="3" t="s">
        <v>487</v>
      </c>
      <c r="K628" s="1">
        <v>125.71</v>
      </c>
      <c r="L628" s="6">
        <v>0.99977019208060136</v>
      </c>
    </row>
    <row r="629" spans="10:12" x14ac:dyDescent="0.25">
      <c r="J629" s="3" t="s">
        <v>714</v>
      </c>
      <c r="K629" s="1">
        <v>125.23</v>
      </c>
      <c r="L629" s="6">
        <v>0.99978181524779763</v>
      </c>
    </row>
    <row r="630" spans="10:12" x14ac:dyDescent="0.25">
      <c r="J630" s="3" t="s">
        <v>422</v>
      </c>
      <c r="K630" s="1">
        <v>124.43</v>
      </c>
      <c r="L630" s="6">
        <v>0.99979336416334674</v>
      </c>
    </row>
    <row r="631" spans="10:12" x14ac:dyDescent="0.25">
      <c r="J631" s="3" t="s">
        <v>419</v>
      </c>
      <c r="K631" s="1">
        <v>124.33</v>
      </c>
      <c r="L631" s="6">
        <v>0.99980490379744014</v>
      </c>
    </row>
    <row r="632" spans="10:12" x14ac:dyDescent="0.25">
      <c r="J632" s="3" t="s">
        <v>435</v>
      </c>
      <c r="K632" s="1">
        <v>123.68</v>
      </c>
      <c r="L632" s="6">
        <v>0.99981638310207022</v>
      </c>
    </row>
    <row r="633" spans="10:12" x14ac:dyDescent="0.25">
      <c r="J633" s="3" t="s">
        <v>248</v>
      </c>
      <c r="K633" s="1">
        <v>123.68</v>
      </c>
      <c r="L633" s="6">
        <v>0.99982786240670041</v>
      </c>
    </row>
    <row r="634" spans="10:12" x14ac:dyDescent="0.25">
      <c r="J634" s="3" t="s">
        <v>547</v>
      </c>
      <c r="K634" s="1">
        <v>122.89</v>
      </c>
      <c r="L634" s="6">
        <v>0.99983926838782911</v>
      </c>
    </row>
    <row r="635" spans="10:12" x14ac:dyDescent="0.25">
      <c r="J635" s="3" t="s">
        <v>711</v>
      </c>
      <c r="K635" s="1">
        <v>122.89</v>
      </c>
      <c r="L635" s="6">
        <v>0.9998506743689578</v>
      </c>
    </row>
    <row r="636" spans="10:12" x14ac:dyDescent="0.25">
      <c r="J636" s="3" t="s">
        <v>272</v>
      </c>
      <c r="K636" s="1">
        <v>121.13</v>
      </c>
      <c r="L636" s="6">
        <v>0.99986191699646321</v>
      </c>
    </row>
    <row r="637" spans="10:12" x14ac:dyDescent="0.25">
      <c r="J637" s="3" t="s">
        <v>336</v>
      </c>
      <c r="K637" s="1">
        <v>114.52</v>
      </c>
      <c r="L637" s="6">
        <v>0.99987254611973486</v>
      </c>
    </row>
    <row r="638" spans="10:12" x14ac:dyDescent="0.25">
      <c r="J638" s="3" t="s">
        <v>112</v>
      </c>
      <c r="K638" s="1">
        <v>114.46</v>
      </c>
      <c r="L638" s="6">
        <v>0.99988316967413304</v>
      </c>
    </row>
    <row r="639" spans="10:12" x14ac:dyDescent="0.25">
      <c r="J639" s="3" t="s">
        <v>428</v>
      </c>
      <c r="K639" s="1">
        <v>114.36</v>
      </c>
      <c r="L639" s="6">
        <v>0.99989378394707529</v>
      </c>
    </row>
    <row r="640" spans="10:12" x14ac:dyDescent="0.25">
      <c r="J640" s="3" t="s">
        <v>528</v>
      </c>
      <c r="K640" s="1">
        <v>114.36</v>
      </c>
      <c r="L640" s="6">
        <v>0.99990439822001753</v>
      </c>
    </row>
    <row r="641" spans="10:12" x14ac:dyDescent="0.25">
      <c r="J641" s="3" t="s">
        <v>610</v>
      </c>
      <c r="K641" s="1">
        <v>112.01</v>
      </c>
      <c r="L641" s="6">
        <v>0.99991479437874664</v>
      </c>
    </row>
    <row r="642" spans="10:12" x14ac:dyDescent="0.25">
      <c r="J642" s="3" t="s">
        <v>383</v>
      </c>
      <c r="K642" s="1">
        <v>112.01</v>
      </c>
      <c r="L642" s="6">
        <v>0.99992519053747575</v>
      </c>
    </row>
    <row r="643" spans="10:12" x14ac:dyDescent="0.25">
      <c r="J643" s="3" t="s">
        <v>368</v>
      </c>
      <c r="K643" s="1">
        <v>111.12</v>
      </c>
      <c r="L643" s="6">
        <v>0.99993550409124754</v>
      </c>
    </row>
    <row r="644" spans="10:12" x14ac:dyDescent="0.25">
      <c r="J644" s="3" t="s">
        <v>355</v>
      </c>
      <c r="K644" s="1">
        <v>110.79</v>
      </c>
      <c r="L644" s="6">
        <v>0.99994578701621495</v>
      </c>
    </row>
    <row r="645" spans="10:12" x14ac:dyDescent="0.25">
      <c r="J645" s="3" t="s">
        <v>514</v>
      </c>
      <c r="K645" s="1">
        <v>109.53</v>
      </c>
      <c r="L645" s="6">
        <v>0.99995595299483819</v>
      </c>
    </row>
    <row r="646" spans="10:12" x14ac:dyDescent="0.25">
      <c r="J646" s="3" t="s">
        <v>614</v>
      </c>
      <c r="K646" s="1">
        <v>98.91</v>
      </c>
      <c r="L646" s="6">
        <v>0.99996513328284731</v>
      </c>
    </row>
    <row r="647" spans="10:12" x14ac:dyDescent="0.25">
      <c r="J647" s="3" t="s">
        <v>131</v>
      </c>
      <c r="K647" s="1">
        <v>98.73</v>
      </c>
      <c r="L647" s="6">
        <v>0.99997429686423589</v>
      </c>
    </row>
    <row r="648" spans="10:12" x14ac:dyDescent="0.25">
      <c r="J648" s="3" t="s">
        <v>294</v>
      </c>
      <c r="K648" s="1">
        <v>96.59</v>
      </c>
      <c r="L648" s="6">
        <v>0.99998326182246866</v>
      </c>
    </row>
    <row r="649" spans="10:12" x14ac:dyDescent="0.25">
      <c r="J649" s="3" t="s">
        <v>205</v>
      </c>
      <c r="K649" s="1">
        <v>94.03</v>
      </c>
      <c r="L649" s="6">
        <v>0.99999198917543075</v>
      </c>
    </row>
    <row r="650" spans="10:12" x14ac:dyDescent="0.25">
      <c r="J650" s="3" t="s">
        <v>710</v>
      </c>
      <c r="K650" s="1">
        <v>86.31</v>
      </c>
      <c r="L650" s="6">
        <v>0.99999999999999933</v>
      </c>
    </row>
  </sheetData>
  <conditionalFormatting sqref="S8">
    <cfRule type="expression" priority="20">
      <formula>"Total Revenue"</formula>
    </cfRule>
  </conditionalFormatting>
  <conditionalFormatting sqref="T21:AE21">
    <cfRule type="colorScale" priority="19">
      <colorScale>
        <cfvo type="min"/>
        <cfvo type="max"/>
        <color rgb="FFFFEF9C"/>
        <color rgb="FF63BE7B"/>
      </colorScale>
    </cfRule>
  </conditionalFormatting>
  <conditionalFormatting sqref="T22:AE22">
    <cfRule type="colorScale" priority="18">
      <colorScale>
        <cfvo type="min"/>
        <cfvo type="max"/>
        <color rgb="FFFFEF9C"/>
        <color rgb="FF63BE7B"/>
      </colorScale>
    </cfRule>
  </conditionalFormatting>
  <conditionalFormatting sqref="T23:AE23">
    <cfRule type="colorScale" priority="17">
      <colorScale>
        <cfvo type="min"/>
        <cfvo type="max"/>
        <color rgb="FFFFEF9C"/>
        <color rgb="FF63BE7B"/>
      </colorScale>
    </cfRule>
  </conditionalFormatting>
  <conditionalFormatting sqref="T24:AE24">
    <cfRule type="colorScale" priority="16">
      <colorScale>
        <cfvo type="min"/>
        <cfvo type="max"/>
        <color rgb="FFFFEF9C"/>
        <color rgb="FF63BE7B"/>
      </colorScale>
    </cfRule>
  </conditionalFormatting>
  <conditionalFormatting sqref="T25:AE25">
    <cfRule type="colorScale" priority="15">
      <colorScale>
        <cfvo type="min"/>
        <cfvo type="max"/>
        <color rgb="FFFFEF9C"/>
        <color rgb="FF63BE7B"/>
      </colorScale>
    </cfRule>
  </conditionalFormatting>
  <conditionalFormatting sqref="T26:AE26">
    <cfRule type="colorScale" priority="14">
      <colorScale>
        <cfvo type="min"/>
        <cfvo type="max"/>
        <color rgb="FFFFEF9C"/>
        <color rgb="FF63BE7B"/>
      </colorScale>
    </cfRule>
  </conditionalFormatting>
  <conditionalFormatting sqref="T27:AE27">
    <cfRule type="colorScale" priority="13">
      <colorScale>
        <cfvo type="min"/>
        <cfvo type="max"/>
        <color rgb="FFFFEF9C"/>
        <color rgb="FF63BE7B"/>
      </colorScale>
    </cfRule>
  </conditionalFormatting>
  <conditionalFormatting sqref="T28:AE28">
    <cfRule type="colorScale" priority="12">
      <colorScale>
        <cfvo type="min"/>
        <cfvo type="max"/>
        <color rgb="FFFFEF9C"/>
        <color rgb="FF63BE7B"/>
      </colorScale>
    </cfRule>
  </conditionalFormatting>
  <conditionalFormatting sqref="T29:AE29">
    <cfRule type="colorScale" priority="11">
      <colorScale>
        <cfvo type="min"/>
        <cfvo type="max"/>
        <color rgb="FFFFEF9C"/>
        <color rgb="FF63BE7B"/>
      </colorScale>
    </cfRule>
  </conditionalFormatting>
  <conditionalFormatting sqref="T30:AE30">
    <cfRule type="colorScale" priority="10">
      <colorScale>
        <cfvo type="min"/>
        <cfvo type="max"/>
        <color rgb="FFFFEF9C"/>
        <color rgb="FF63BE7B"/>
      </colorScale>
    </cfRule>
  </conditionalFormatting>
  <conditionalFormatting pivot="1" sqref="T36:T47">
    <cfRule type="colorScale" priority="9">
      <colorScale>
        <cfvo type="min"/>
        <cfvo type="max"/>
        <color rgb="FFFFEF9C"/>
        <color rgb="FF63BE7B"/>
      </colorScale>
    </cfRule>
  </conditionalFormatting>
  <conditionalFormatting pivot="1" sqref="U36:U47">
    <cfRule type="colorScale" priority="8">
      <colorScale>
        <cfvo type="min"/>
        <cfvo type="max"/>
        <color rgb="FFFFEF9C"/>
        <color rgb="FF63BE7B"/>
      </colorScale>
    </cfRule>
  </conditionalFormatting>
  <conditionalFormatting pivot="1" sqref="V36:V47">
    <cfRule type="colorScale" priority="7">
      <colorScale>
        <cfvo type="min"/>
        <cfvo type="max"/>
        <color rgb="FFFFEF9C"/>
        <color rgb="FF63BE7B"/>
      </colorScale>
    </cfRule>
  </conditionalFormatting>
  <conditionalFormatting pivot="1" sqref="W36:W47">
    <cfRule type="colorScale" priority="6">
      <colorScale>
        <cfvo type="min"/>
        <cfvo type="max"/>
        <color rgb="FFFFEF9C"/>
        <color rgb="FF63BE7B"/>
      </colorScale>
    </cfRule>
  </conditionalFormatting>
  <conditionalFormatting pivot="1" sqref="X36:X47">
    <cfRule type="colorScale" priority="5">
      <colorScale>
        <cfvo type="min"/>
        <cfvo type="max"/>
        <color rgb="FFFFEF9C"/>
        <color rgb="FF63BE7B"/>
      </colorScale>
    </cfRule>
  </conditionalFormatting>
  <conditionalFormatting pivot="1" sqref="Y36:Y47">
    <cfRule type="colorScale" priority="4">
      <colorScale>
        <cfvo type="min"/>
        <cfvo type="max"/>
        <color rgb="FFFFEF9C"/>
        <color rgb="FF63BE7B"/>
      </colorScale>
    </cfRule>
  </conditionalFormatting>
  <conditionalFormatting pivot="1" sqref="Z36:Z47">
    <cfRule type="colorScale" priority="3">
      <colorScale>
        <cfvo type="min"/>
        <cfvo type="max"/>
        <color rgb="FFFFEF9C"/>
        <color rgb="FF63BE7B"/>
      </colorScale>
    </cfRule>
  </conditionalFormatting>
  <conditionalFormatting pivot="1" sqref="AA36:AA47">
    <cfRule type="colorScale" priority="2">
      <colorScale>
        <cfvo type="min"/>
        <cfvo type="max"/>
        <color rgb="FFFFEF9C"/>
        <color rgb="FF63BE7B"/>
      </colorScale>
    </cfRule>
  </conditionalFormatting>
  <conditionalFormatting pivot="1" sqref="AB36:AB47">
    <cfRule type="colorScale" priority="1">
      <colorScale>
        <cfvo type="min"/>
        <cfvo type="max"/>
        <color rgb="FFFFEF9C"/>
        <color rgb="FF63BE7B"/>
      </colorScale>
    </cfRule>
  </conditionalFormatting>
  <pageMargins left="0.7" right="0.7" top="0.75" bottom="0.75" header="0.3" footer="0.3"/>
  <pageSetup orientation="portrait" r:id="rId7"/>
  <tableParts count="1">
    <tablePart r:id="rId8"/>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14DEA3-830A-4A81-9872-CA15E46EBA3E}">
  <dimension ref="A1:AD36"/>
  <sheetViews>
    <sheetView tabSelected="1" topLeftCell="A4" workbookViewId="0">
      <selection activeCell="A37" sqref="A37"/>
    </sheetView>
  </sheetViews>
  <sheetFormatPr defaultRowHeight="15" x14ac:dyDescent="0.25"/>
  <cols>
    <col min="1" max="1" width="27.7109375" style="16" bestFit="1" customWidth="1"/>
    <col min="2" max="2" width="11.5703125" style="16" bestFit="1" customWidth="1"/>
    <col min="3" max="3" width="10.7109375" style="16" bestFit="1" customWidth="1"/>
    <col min="4" max="8" width="8.5703125" style="16" bestFit="1" customWidth="1"/>
    <col min="9" max="9" width="9" style="16" bestFit="1" customWidth="1"/>
    <col min="10" max="10" width="12.7109375" style="16" bestFit="1" customWidth="1"/>
    <col min="11" max="11" width="10" style="16" bestFit="1" customWidth="1"/>
    <col min="12" max="12" width="12.28515625" style="16" bestFit="1" customWidth="1"/>
    <col min="13" max="13" width="12" style="16" bestFit="1" customWidth="1"/>
    <col min="14" max="14" width="14.5703125" style="16" customWidth="1"/>
    <col min="15" max="15" width="4.140625" style="16" customWidth="1"/>
    <col min="16" max="16" width="9.140625" style="16"/>
    <col min="17" max="17" width="18.140625" style="16" bestFit="1" customWidth="1"/>
    <col min="18" max="18" width="12.7109375" style="16" hidden="1" customWidth="1"/>
    <col min="19" max="19" width="13.85546875" style="16" hidden="1" customWidth="1"/>
    <col min="20" max="20" width="21.5703125" style="16" bestFit="1" customWidth="1"/>
    <col min="21" max="21" width="27.7109375" style="16" bestFit="1" customWidth="1"/>
    <col min="22" max="22" width="13.140625" style="16" bestFit="1" customWidth="1"/>
    <col min="23" max="24" width="21.5703125" style="16" bestFit="1" customWidth="1"/>
    <col min="25" max="25" width="16.85546875" style="16" bestFit="1" customWidth="1"/>
    <col min="26" max="26" width="20.42578125" style="16" bestFit="1" customWidth="1"/>
    <col min="27" max="27" width="22" style="16" bestFit="1" customWidth="1"/>
    <col min="28" max="28" width="10" style="16" bestFit="1" customWidth="1"/>
    <col min="29" max="29" width="12.28515625" style="16" bestFit="1" customWidth="1"/>
    <col min="30" max="30" width="12" style="16" bestFit="1" customWidth="1"/>
    <col min="31" max="16384" width="9.140625" style="16"/>
  </cols>
  <sheetData>
    <row r="1" spans="1:30" hidden="1" x14ac:dyDescent="0.25">
      <c r="A1" s="16" t="s">
        <v>720</v>
      </c>
      <c r="B1" s="17" t="s" vm="20">
        <v>723</v>
      </c>
      <c r="C1" s="17"/>
      <c r="D1" s="17"/>
      <c r="E1" s="17"/>
      <c r="F1" s="17"/>
      <c r="G1" s="17"/>
      <c r="H1" s="17"/>
      <c r="I1" s="17"/>
      <c r="J1" s="17"/>
      <c r="K1" s="17"/>
      <c r="L1" s="17"/>
      <c r="M1" s="17"/>
      <c r="N1" s="17"/>
    </row>
    <row r="2" spans="1:30" hidden="1" x14ac:dyDescent="0.25">
      <c r="B2" s="17"/>
      <c r="C2" s="17"/>
      <c r="D2" s="17"/>
      <c r="E2" s="17"/>
      <c r="F2" s="17"/>
      <c r="G2" s="17"/>
      <c r="H2" s="17"/>
      <c r="I2" s="17"/>
      <c r="J2" s="17"/>
      <c r="K2" s="17"/>
      <c r="L2" s="17"/>
      <c r="M2" s="17"/>
      <c r="N2" s="17"/>
    </row>
    <row r="3" spans="1:30" ht="15.75" hidden="1" thickBot="1" x14ac:dyDescent="0.3">
      <c r="B3" s="17" t="s">
        <v>728</v>
      </c>
      <c r="C3" s="17"/>
      <c r="D3" s="17"/>
      <c r="E3" s="17"/>
      <c r="F3" s="17"/>
      <c r="G3" s="17"/>
      <c r="H3" s="17"/>
      <c r="I3" s="17"/>
      <c r="J3" s="17"/>
      <c r="K3" s="17"/>
      <c r="L3" s="17"/>
      <c r="M3" s="17"/>
      <c r="N3" s="17"/>
    </row>
    <row r="4" spans="1:30" x14ac:dyDescent="0.25">
      <c r="A4" s="21" t="s">
        <v>730</v>
      </c>
      <c r="B4" s="22" t="s">
        <v>60</v>
      </c>
      <c r="C4" s="22" t="s">
        <v>59</v>
      </c>
      <c r="D4" s="22" t="s">
        <v>63</v>
      </c>
      <c r="E4" s="22" t="s">
        <v>56</v>
      </c>
      <c r="F4" s="22" t="s">
        <v>64</v>
      </c>
      <c r="G4" s="22" t="s">
        <v>62</v>
      </c>
      <c r="H4" s="22" t="s">
        <v>61</v>
      </c>
      <c r="I4" s="22" t="s">
        <v>57</v>
      </c>
      <c r="J4" s="22" t="s">
        <v>67</v>
      </c>
      <c r="K4" s="22" t="s">
        <v>66</v>
      </c>
      <c r="L4" s="22" t="s">
        <v>65</v>
      </c>
      <c r="M4" s="22" t="s">
        <v>58</v>
      </c>
      <c r="N4" s="29" t="s">
        <v>746</v>
      </c>
    </row>
    <row r="5" spans="1:30" x14ac:dyDescent="0.25">
      <c r="A5" s="16" t="s">
        <v>727</v>
      </c>
      <c r="B5" s="23">
        <v>682368.74</v>
      </c>
      <c r="C5" s="23">
        <v>1116400.44</v>
      </c>
      <c r="D5" s="23">
        <v>795795.41</v>
      </c>
      <c r="E5" s="23">
        <v>944677.98</v>
      </c>
      <c r="F5" s="23">
        <v>934198.2</v>
      </c>
      <c r="G5" s="23">
        <v>920082.16</v>
      </c>
      <c r="H5" s="23">
        <v>942653.25</v>
      </c>
      <c r="I5" s="23">
        <v>968384.98</v>
      </c>
      <c r="J5" s="23">
        <v>854469.87</v>
      </c>
      <c r="K5" s="23">
        <v>967296.49</v>
      </c>
      <c r="L5" s="23">
        <v>985011.12</v>
      </c>
      <c r="M5" s="23">
        <v>661351.81999999995</v>
      </c>
    </row>
    <row r="6" spans="1:30" x14ac:dyDescent="0.25">
      <c r="A6" s="16" t="s">
        <v>738</v>
      </c>
      <c r="B6" s="24">
        <v>6.3342462361997531E-2</v>
      </c>
      <c r="C6" s="24">
        <v>0.10363246248885535</v>
      </c>
      <c r="D6" s="24">
        <v>7.3871556316860876E-2</v>
      </c>
      <c r="E6" s="24">
        <v>8.7691926497626291E-2</v>
      </c>
      <c r="F6" s="24">
        <v>8.6719116591047016E-2</v>
      </c>
      <c r="G6" s="24">
        <v>8.5408762408643452E-2</v>
      </c>
      <c r="H6" s="24">
        <v>8.7503976235106626E-2</v>
      </c>
      <c r="I6" s="24">
        <v>8.9892583806775408E-2</v>
      </c>
      <c r="J6" s="24">
        <v>7.9318149275032626E-2</v>
      </c>
      <c r="K6" s="24">
        <v>8.9791542195671689E-2</v>
      </c>
      <c r="L6" s="24">
        <v>9.1435943848701282E-2</v>
      </c>
      <c r="M6" s="24">
        <v>6.1391517973681746E-2</v>
      </c>
    </row>
    <row r="7" spans="1:30" x14ac:dyDescent="0.25">
      <c r="A7" s="16" t="s">
        <v>729</v>
      </c>
      <c r="B7" s="25">
        <v>10491</v>
      </c>
      <c r="C7" s="25">
        <v>17003</v>
      </c>
      <c r="D7" s="25">
        <v>12262</v>
      </c>
      <c r="E7" s="25">
        <v>14475</v>
      </c>
      <c r="F7" s="25">
        <v>14335</v>
      </c>
      <c r="G7" s="25">
        <v>14160</v>
      </c>
      <c r="H7" s="25">
        <v>14420</v>
      </c>
      <c r="I7" s="25">
        <v>14859</v>
      </c>
      <c r="J7" s="25">
        <v>13197</v>
      </c>
      <c r="K7" s="25">
        <v>14836</v>
      </c>
      <c r="L7" s="25">
        <v>15098</v>
      </c>
      <c r="M7" s="25">
        <v>10221</v>
      </c>
      <c r="AB7" s="17"/>
      <c r="AC7" s="17"/>
      <c r="AD7" s="17"/>
    </row>
    <row r="8" spans="1:30" x14ac:dyDescent="0.25">
      <c r="A8" s="16" t="s">
        <v>734</v>
      </c>
      <c r="B8" s="26">
        <v>65.043300000000002</v>
      </c>
      <c r="C8" s="26">
        <v>65.659000000000006</v>
      </c>
      <c r="D8" s="26">
        <v>64.899299999999997</v>
      </c>
      <c r="E8" s="26">
        <v>65.262699999999995</v>
      </c>
      <c r="F8" s="26">
        <v>65.168999999999997</v>
      </c>
      <c r="G8" s="26">
        <v>64.977599999999995</v>
      </c>
      <c r="H8" s="26">
        <v>65.371200000000002</v>
      </c>
      <c r="I8" s="26">
        <v>65.171599999999998</v>
      </c>
      <c r="J8" s="26">
        <v>64.747299999999996</v>
      </c>
      <c r="K8" s="26">
        <v>65.199299999999994</v>
      </c>
      <c r="L8" s="26">
        <v>65.241200000000006</v>
      </c>
      <c r="M8" s="26">
        <v>64.705200000000005</v>
      </c>
      <c r="AB8" s="17"/>
      <c r="AC8" s="17"/>
      <c r="AD8" s="17"/>
    </row>
    <row r="9" spans="1:30" x14ac:dyDescent="0.25">
      <c r="A9" s="16" t="s">
        <v>72</v>
      </c>
      <c r="B9" s="25">
        <v>4165</v>
      </c>
      <c r="C9" s="25">
        <v>7482</v>
      </c>
      <c r="D9" s="25">
        <v>4893</v>
      </c>
      <c r="E9" s="25">
        <v>6047</v>
      </c>
      <c r="F9" s="25">
        <v>6077</v>
      </c>
      <c r="G9" s="25">
        <v>5710</v>
      </c>
      <c r="H9" s="25">
        <v>6067</v>
      </c>
      <c r="I9" s="25">
        <v>6212</v>
      </c>
      <c r="J9" s="25">
        <v>5349</v>
      </c>
      <c r="K9" s="25">
        <v>6317</v>
      </c>
      <c r="L9" s="25">
        <v>6344</v>
      </c>
      <c r="M9" s="25">
        <v>3944</v>
      </c>
    </row>
    <row r="10" spans="1:30" x14ac:dyDescent="0.25">
      <c r="A10" s="16" t="s">
        <v>732</v>
      </c>
      <c r="B10" s="18">
        <v>0.3970069583452483</v>
      </c>
      <c r="C10" s="18">
        <v>0.44003999294242191</v>
      </c>
      <c r="D10" s="18">
        <v>0.39903767737726309</v>
      </c>
      <c r="E10" s="18">
        <v>0.41775474956822106</v>
      </c>
      <c r="F10" s="18">
        <v>0.42392745029647716</v>
      </c>
      <c r="G10" s="18">
        <v>0.40324858757062149</v>
      </c>
      <c r="H10" s="18">
        <v>0.42073509015256588</v>
      </c>
      <c r="I10" s="18">
        <v>0.41806312672454404</v>
      </c>
      <c r="J10" s="18">
        <v>0.40531939077062967</v>
      </c>
      <c r="K10" s="18">
        <v>0.42578862227015368</v>
      </c>
      <c r="L10" s="18">
        <v>0.42018810438468673</v>
      </c>
      <c r="M10" s="18">
        <v>0.38587222385285197</v>
      </c>
    </row>
    <row r="11" spans="1:30" x14ac:dyDescent="0.25">
      <c r="A11" s="16" t="s">
        <v>733</v>
      </c>
      <c r="B11" s="18">
        <v>2.5188475390156064</v>
      </c>
      <c r="C11" s="18">
        <v>2.2725207163859933</v>
      </c>
      <c r="D11" s="18">
        <v>2.5060290210504803</v>
      </c>
      <c r="E11" s="18">
        <v>2.3937489664296345</v>
      </c>
      <c r="F11" s="18">
        <v>2.3588941912127694</v>
      </c>
      <c r="G11" s="18">
        <v>2.4798598949211907</v>
      </c>
      <c r="H11" s="18">
        <v>2.3767924839294543</v>
      </c>
      <c r="I11" s="18">
        <v>2.3919832582099163</v>
      </c>
      <c r="J11" s="18">
        <v>2.4671901289960743</v>
      </c>
      <c r="K11" s="18">
        <v>2.3485831882222574</v>
      </c>
      <c r="L11" s="18">
        <v>2.3798865069356872</v>
      </c>
      <c r="M11" s="18">
        <v>2.5915314401622718</v>
      </c>
    </row>
    <row r="12" spans="1:30" x14ac:dyDescent="0.25">
      <c r="A12" s="16" t="s">
        <v>735</v>
      </c>
      <c r="B12" s="27">
        <v>306</v>
      </c>
      <c r="C12" s="27">
        <v>326</v>
      </c>
      <c r="D12" s="27">
        <v>306</v>
      </c>
      <c r="E12" s="27">
        <v>333</v>
      </c>
      <c r="F12" s="27">
        <v>307</v>
      </c>
      <c r="G12" s="27">
        <v>328</v>
      </c>
      <c r="H12" s="27">
        <v>326</v>
      </c>
      <c r="I12" s="27">
        <v>329</v>
      </c>
      <c r="J12" s="27">
        <v>307</v>
      </c>
      <c r="K12" s="27">
        <v>316</v>
      </c>
      <c r="L12" s="27">
        <v>313</v>
      </c>
      <c r="M12" s="27">
        <v>306</v>
      </c>
    </row>
    <row r="13" spans="1:30" x14ac:dyDescent="0.25">
      <c r="A13" s="16" t="s">
        <v>736</v>
      </c>
      <c r="B13" s="28">
        <v>34.284313725490193</v>
      </c>
      <c r="C13" s="28">
        <v>52.156441717791409</v>
      </c>
      <c r="D13" s="28">
        <v>40.071895424836605</v>
      </c>
      <c r="E13" s="28">
        <v>43.468468468468465</v>
      </c>
      <c r="F13" s="28">
        <v>46.693811074918564</v>
      </c>
      <c r="G13" s="28">
        <v>43.170731707317074</v>
      </c>
      <c r="H13" s="28">
        <v>44.233128834355831</v>
      </c>
      <c r="I13" s="28">
        <v>45.164133738601826</v>
      </c>
      <c r="J13" s="28">
        <v>42.986970684039086</v>
      </c>
      <c r="K13" s="28">
        <v>46.949367088607595</v>
      </c>
      <c r="L13" s="28">
        <v>48.236421725239616</v>
      </c>
      <c r="M13" s="28">
        <v>33.401960784313722</v>
      </c>
    </row>
    <row r="14" spans="1:30" x14ac:dyDescent="0.25">
      <c r="A14" s="16" t="s">
        <v>737</v>
      </c>
      <c r="B14" s="23">
        <v>2229.9632000000001</v>
      </c>
      <c r="C14" s="23">
        <v>3424.5412000000001</v>
      </c>
      <c r="D14" s="23">
        <v>2600.6386000000002</v>
      </c>
      <c r="E14" s="23">
        <v>2836.8708000000001</v>
      </c>
      <c r="F14" s="23">
        <v>3042.9908999999998</v>
      </c>
      <c r="G14" s="23">
        <v>2805.1284999999998</v>
      </c>
      <c r="H14" s="23">
        <v>2891.5744</v>
      </c>
      <c r="I14" s="23">
        <v>2943.4194000000002</v>
      </c>
      <c r="J14" s="23">
        <v>2783.2894999999999</v>
      </c>
      <c r="K14" s="23">
        <v>3061.0648000000001</v>
      </c>
      <c r="L14" s="23">
        <v>3147.0003999999999</v>
      </c>
      <c r="M14" s="23">
        <v>2161.2804999999998</v>
      </c>
    </row>
    <row r="15" spans="1:30" x14ac:dyDescent="0.25">
      <c r="B15" s="23"/>
      <c r="C15" s="23"/>
      <c r="D15" s="23"/>
      <c r="E15" s="23"/>
      <c r="F15" s="23"/>
      <c r="G15" s="23"/>
      <c r="H15" s="23"/>
      <c r="I15" s="23"/>
      <c r="J15" s="23"/>
      <c r="K15" s="23"/>
      <c r="L15" s="23"/>
      <c r="M15" s="23"/>
    </row>
    <row r="16" spans="1:30" x14ac:dyDescent="0.25">
      <c r="B16" s="23"/>
      <c r="C16" s="23"/>
      <c r="D16" s="23"/>
      <c r="E16" s="23"/>
      <c r="F16" s="23"/>
      <c r="G16" s="23"/>
      <c r="H16" s="23"/>
      <c r="I16" s="23"/>
      <c r="J16" s="23"/>
      <c r="K16" s="23"/>
      <c r="L16" s="23"/>
      <c r="M16" s="23"/>
    </row>
    <row r="17" spans="2:13" x14ac:dyDescent="0.25">
      <c r="B17" s="23"/>
      <c r="C17" s="23"/>
      <c r="D17" s="23"/>
      <c r="E17" s="23"/>
      <c r="F17" s="23"/>
      <c r="G17" s="23"/>
      <c r="H17" s="23"/>
      <c r="I17" s="23"/>
      <c r="J17" s="23"/>
      <c r="K17" s="23"/>
      <c r="L17" s="23"/>
      <c r="M17" s="23"/>
    </row>
    <row r="18" spans="2:13" x14ac:dyDescent="0.25">
      <c r="B18" s="23"/>
      <c r="C18" s="23"/>
      <c r="D18" s="23"/>
      <c r="E18" s="23"/>
      <c r="F18" s="23"/>
      <c r="G18" s="23"/>
      <c r="H18" s="23"/>
      <c r="I18" s="23"/>
      <c r="J18" s="23"/>
      <c r="K18" s="23"/>
      <c r="L18" s="23"/>
      <c r="M18" s="23"/>
    </row>
    <row r="19" spans="2:13" x14ac:dyDescent="0.25">
      <c r="B19" s="23"/>
      <c r="C19" s="23"/>
      <c r="D19" s="23"/>
      <c r="E19" s="23"/>
      <c r="F19" s="23"/>
      <c r="G19" s="23"/>
      <c r="H19" s="23"/>
      <c r="I19" s="23"/>
      <c r="J19" s="23"/>
      <c r="K19" s="23"/>
      <c r="L19" s="23"/>
      <c r="M19" s="23"/>
    </row>
    <row r="20" spans="2:13" x14ac:dyDescent="0.25">
      <c r="B20" s="23"/>
      <c r="C20" s="23"/>
      <c r="D20" s="23"/>
      <c r="E20" s="23"/>
      <c r="F20" s="23"/>
      <c r="G20" s="23"/>
      <c r="H20" s="23"/>
      <c r="I20" s="23"/>
      <c r="J20" s="23"/>
      <c r="K20" s="23"/>
      <c r="L20" s="23"/>
      <c r="M20" s="23"/>
    </row>
    <row r="21" spans="2:13" x14ac:dyDescent="0.25">
      <c r="B21" s="23"/>
      <c r="C21" s="23"/>
      <c r="D21" s="23"/>
      <c r="E21" s="23"/>
      <c r="F21" s="23"/>
      <c r="G21" s="23"/>
      <c r="H21" s="23"/>
      <c r="I21" s="23"/>
      <c r="J21" s="23"/>
      <c r="K21" s="23"/>
      <c r="L21" s="23"/>
      <c r="M21" s="23"/>
    </row>
    <row r="22" spans="2:13" x14ac:dyDescent="0.25">
      <c r="B22" s="23"/>
      <c r="C22" s="23"/>
      <c r="D22" s="23"/>
      <c r="E22" s="23"/>
      <c r="F22" s="23"/>
      <c r="G22" s="23"/>
      <c r="H22" s="23"/>
      <c r="I22" s="23"/>
      <c r="J22" s="23"/>
      <c r="K22" s="23"/>
      <c r="L22" s="23"/>
      <c r="M22" s="23"/>
    </row>
    <row r="23" spans="2:13" x14ac:dyDescent="0.25">
      <c r="B23" s="23"/>
      <c r="C23" s="23"/>
      <c r="D23" s="23"/>
      <c r="E23" s="23"/>
      <c r="F23" s="23"/>
      <c r="G23" s="23"/>
      <c r="H23" s="23"/>
      <c r="I23" s="23"/>
      <c r="J23" s="23"/>
      <c r="K23" s="23"/>
      <c r="L23" s="23"/>
      <c r="M23" s="23"/>
    </row>
    <row r="24" spans="2:13" x14ac:dyDescent="0.25">
      <c r="B24" s="23"/>
      <c r="C24" s="23"/>
      <c r="D24" s="23"/>
      <c r="E24" s="23"/>
      <c r="F24" s="23"/>
      <c r="G24" s="23"/>
      <c r="H24" s="23"/>
      <c r="I24" s="23"/>
      <c r="J24" s="23"/>
      <c r="K24" s="23"/>
      <c r="L24" s="23"/>
      <c r="M24" s="23"/>
    </row>
    <row r="25" spans="2:13" x14ac:dyDescent="0.25">
      <c r="B25" s="23"/>
      <c r="C25" s="23"/>
      <c r="D25" s="23"/>
      <c r="E25" s="23"/>
      <c r="F25" s="23"/>
      <c r="G25" s="23"/>
      <c r="H25" s="23"/>
      <c r="I25" s="23"/>
      <c r="J25" s="23"/>
      <c r="K25" s="23"/>
      <c r="L25" s="23"/>
      <c r="M25" s="23"/>
    </row>
    <row r="26" spans="2:13" x14ac:dyDescent="0.25">
      <c r="B26" s="23"/>
      <c r="C26" s="23"/>
      <c r="D26" s="23"/>
      <c r="E26" s="23"/>
      <c r="F26" s="23"/>
      <c r="G26" s="23"/>
      <c r="H26" s="23"/>
      <c r="I26" s="23"/>
      <c r="J26" s="23"/>
      <c r="K26" s="23"/>
      <c r="L26" s="23"/>
      <c r="M26" s="23"/>
    </row>
    <row r="27" spans="2:13" x14ac:dyDescent="0.25">
      <c r="B27" s="23"/>
      <c r="C27" s="23"/>
      <c r="D27" s="23"/>
      <c r="E27" s="23"/>
      <c r="F27" s="23"/>
      <c r="G27" s="23"/>
      <c r="H27" s="23"/>
      <c r="I27" s="23"/>
      <c r="J27" s="23"/>
      <c r="K27" s="23"/>
      <c r="L27" s="23"/>
      <c r="M27" s="23"/>
    </row>
    <row r="28" spans="2:13" x14ac:dyDescent="0.25">
      <c r="B28" s="23"/>
      <c r="C28" s="23"/>
      <c r="D28" s="23"/>
      <c r="E28" s="23"/>
      <c r="F28" s="23"/>
      <c r="G28" s="23"/>
      <c r="H28" s="23"/>
      <c r="I28" s="23"/>
      <c r="J28" s="23"/>
      <c r="K28" s="23"/>
      <c r="L28" s="23"/>
      <c r="M28" s="23"/>
    </row>
    <row r="29" spans="2:13" x14ac:dyDescent="0.25">
      <c r="B29" s="23"/>
      <c r="C29" s="23"/>
      <c r="D29" s="23"/>
      <c r="E29" s="23"/>
      <c r="F29" s="23"/>
      <c r="G29" s="23"/>
      <c r="H29" s="23"/>
      <c r="I29" s="23"/>
      <c r="J29" s="23"/>
      <c r="K29" s="23"/>
      <c r="L29" s="23"/>
      <c r="M29" s="23"/>
    </row>
    <row r="30" spans="2:13" x14ac:dyDescent="0.25">
      <c r="B30" s="23"/>
      <c r="C30" s="23"/>
      <c r="D30" s="23"/>
      <c r="E30" s="23"/>
      <c r="F30" s="23"/>
      <c r="G30" s="23"/>
      <c r="H30" s="23"/>
      <c r="I30" s="23"/>
      <c r="J30" s="23"/>
      <c r="K30" s="23"/>
      <c r="L30" s="23"/>
      <c r="M30" s="23"/>
    </row>
    <row r="31" spans="2:13" x14ac:dyDescent="0.25">
      <c r="B31" s="23"/>
      <c r="C31" s="23"/>
      <c r="D31" s="23"/>
      <c r="E31" s="23"/>
      <c r="F31" s="23"/>
      <c r="G31" s="23"/>
      <c r="H31" s="23"/>
      <c r="I31" s="23"/>
      <c r="J31" s="23"/>
      <c r="K31" s="23"/>
      <c r="L31" s="23"/>
      <c r="M31" s="23"/>
    </row>
    <row r="32" spans="2:13" x14ac:dyDescent="0.25">
      <c r="B32" s="23"/>
      <c r="C32" s="23"/>
      <c r="D32" s="23"/>
      <c r="E32" s="23"/>
      <c r="F32" s="23"/>
      <c r="G32" s="23"/>
      <c r="H32" s="23"/>
      <c r="I32" s="23"/>
      <c r="J32" s="23"/>
      <c r="K32" s="23"/>
      <c r="L32" s="23"/>
      <c r="M32" s="23"/>
    </row>
    <row r="33" spans="2:13" x14ac:dyDescent="0.25">
      <c r="B33" s="23"/>
      <c r="C33" s="23"/>
      <c r="D33" s="23"/>
      <c r="E33" s="23"/>
      <c r="F33" s="23"/>
      <c r="G33" s="23"/>
      <c r="H33" s="23"/>
      <c r="I33" s="23"/>
      <c r="J33" s="23"/>
      <c r="K33" s="23"/>
      <c r="L33" s="23"/>
      <c r="M33" s="23"/>
    </row>
    <row r="34" spans="2:13" x14ac:dyDescent="0.25">
      <c r="B34" s="23"/>
      <c r="C34" s="23"/>
      <c r="D34" s="23"/>
      <c r="E34" s="23"/>
      <c r="F34" s="23"/>
      <c r="G34" s="23"/>
      <c r="H34" s="23"/>
      <c r="I34" s="23"/>
      <c r="J34" s="23"/>
      <c r="K34" s="23"/>
      <c r="L34" s="23"/>
      <c r="M34" s="23"/>
    </row>
    <row r="35" spans="2:13" x14ac:dyDescent="0.25">
      <c r="B35" s="23"/>
      <c r="C35" s="23"/>
      <c r="D35" s="23"/>
      <c r="E35" s="23"/>
      <c r="F35" s="23"/>
      <c r="G35" s="23"/>
      <c r="H35" s="23"/>
      <c r="I35" s="23"/>
      <c r="J35" s="23"/>
      <c r="K35" s="23"/>
      <c r="L35" s="23"/>
      <c r="M35" s="23"/>
    </row>
    <row r="36" spans="2:13" x14ac:dyDescent="0.25">
      <c r="B36" s="23"/>
      <c r="C36" s="23"/>
      <c r="D36" s="23"/>
      <c r="E36" s="23"/>
      <c r="F36" s="23"/>
      <c r="G36" s="23"/>
      <c r="H36" s="23"/>
      <c r="I36" s="23"/>
      <c r="J36" s="23"/>
      <c r="K36" s="23"/>
      <c r="L36" s="23"/>
      <c r="M36" s="23"/>
    </row>
  </sheetData>
  <sheetProtection algorithmName="SHA-512" hashValue="q7qjI/eajM/qP5j7Y/tkFNmiRxqmNyD8VVFn+gedhSgNZGPRDqqt3Uf/KSBEdOudRUWBpWdE7LGm1Boz0rDndQ==" saltValue="dvUJBkfr5yISuOoNyK2+9g==" spinCount="100000" sheet="1" sort="0" autoFilter="0" pivotTables="0"/>
  <conditionalFormatting pivot="1" sqref="B5:M5">
    <cfRule type="colorScale" priority="21">
      <colorScale>
        <cfvo type="min"/>
        <cfvo type="max"/>
        <color rgb="FFFFEF9C"/>
        <color rgb="FF63BE7B"/>
      </colorScale>
    </cfRule>
  </conditionalFormatting>
  <conditionalFormatting pivot="1" sqref="B6:M6">
    <cfRule type="colorScale" priority="20">
      <colorScale>
        <cfvo type="min"/>
        <cfvo type="max"/>
        <color rgb="FFFFEF9C"/>
        <color rgb="FF63BE7B"/>
      </colorScale>
    </cfRule>
  </conditionalFormatting>
  <conditionalFormatting pivot="1" sqref="B7:M7">
    <cfRule type="colorScale" priority="19">
      <colorScale>
        <cfvo type="min"/>
        <cfvo type="max"/>
        <color rgb="FFFFEF9C"/>
        <color rgb="FF63BE7B"/>
      </colorScale>
    </cfRule>
  </conditionalFormatting>
  <conditionalFormatting pivot="1" sqref="B8:M8">
    <cfRule type="colorScale" priority="18">
      <colorScale>
        <cfvo type="min"/>
        <cfvo type="max"/>
        <color rgb="FFFFEF9C"/>
        <color rgb="FF63BE7B"/>
      </colorScale>
    </cfRule>
  </conditionalFormatting>
  <conditionalFormatting pivot="1" sqref="B9:M9">
    <cfRule type="colorScale" priority="17">
      <colorScale>
        <cfvo type="min"/>
        <cfvo type="max"/>
        <color rgb="FFFFEF9C"/>
        <color rgb="FF63BE7B"/>
      </colorScale>
    </cfRule>
  </conditionalFormatting>
  <conditionalFormatting pivot="1" sqref="B10:M10">
    <cfRule type="colorScale" priority="16">
      <colorScale>
        <cfvo type="min"/>
        <cfvo type="max"/>
        <color rgb="FFFFEF9C"/>
        <color rgb="FF63BE7B"/>
      </colorScale>
    </cfRule>
  </conditionalFormatting>
  <conditionalFormatting pivot="1" sqref="B11:M11">
    <cfRule type="colorScale" priority="15">
      <colorScale>
        <cfvo type="min"/>
        <cfvo type="max"/>
        <color rgb="FFFFEF9C"/>
        <color rgb="FF63BE7B"/>
      </colorScale>
    </cfRule>
  </conditionalFormatting>
  <conditionalFormatting pivot="1" sqref="B12:M12">
    <cfRule type="colorScale" priority="14">
      <colorScale>
        <cfvo type="min"/>
        <cfvo type="max"/>
        <color rgb="FFFFEF9C"/>
        <color rgb="FF63BE7B"/>
      </colorScale>
    </cfRule>
  </conditionalFormatting>
  <conditionalFormatting pivot="1" sqref="B13:M13">
    <cfRule type="colorScale" priority="13">
      <colorScale>
        <cfvo type="min"/>
        <cfvo type="max"/>
        <color rgb="FFFFEF9C"/>
        <color rgb="FF63BE7B"/>
      </colorScale>
    </cfRule>
  </conditionalFormatting>
  <conditionalFormatting pivot="1" sqref="B14:M14">
    <cfRule type="colorScale" priority="12">
      <colorScale>
        <cfvo type="min"/>
        <cfvo type="max"/>
        <color rgb="FFFFEF9C"/>
        <color rgb="FF63BE7B"/>
      </colorScale>
    </cfRule>
  </conditionalFormatting>
  <pageMargins left="0.7" right="0.7" top="0.75" bottom="0.75" header="0.3" footer="0.3"/>
  <drawing r:id="rId3"/>
  <extLst>
    <ext xmlns:x14="http://schemas.microsoft.com/office/spreadsheetml/2009/9/main" uri="{05C60535-1F16-4fd2-B633-F4F36F0B64E0}">
      <x14:sparklineGroups xmlns:xm="http://schemas.microsoft.com/office/excel/2006/main">
        <x14:sparklineGroup manualMax="0" manualMin="0" displayEmptyCellsAs="gap" high="1" low="1" xr2:uid="{BAEB034A-6B3F-4CC6-9702-71A9D12446B4}">
          <x14:colorSeries rgb="FF000000"/>
          <x14:colorNegative rgb="FF0070C0"/>
          <x14:colorAxis rgb="FF000000"/>
          <x14:colorMarkers rgb="FF0070C0"/>
          <x14:colorFirst rgb="FF0070C0"/>
          <x14:colorLast rgb="FF0070C0"/>
          <x14:colorHigh rgb="FF0070C0"/>
          <x14:colorLow rgb="FFFF0000"/>
          <x14:sparklines>
            <x14:sparkline>
              <xm:f>'KPI Growth'!B5:M5</xm:f>
              <xm:sqref>N5</xm:sqref>
            </x14:sparkline>
            <x14:sparkline>
              <xm:f>'KPI Growth'!B6:M6</xm:f>
              <xm:sqref>N6</xm:sqref>
            </x14:sparkline>
            <x14:sparkline>
              <xm:f>'KPI Growth'!B7:M7</xm:f>
              <xm:sqref>N7</xm:sqref>
            </x14:sparkline>
            <x14:sparkline>
              <xm:f>'KPI Growth'!B8:M8</xm:f>
              <xm:sqref>N8</xm:sqref>
            </x14:sparkline>
            <x14:sparkline>
              <xm:f>'KPI Growth'!B9:M9</xm:f>
              <xm:sqref>N9</xm:sqref>
            </x14:sparkline>
            <x14:sparkline>
              <xm:f>'KPI Growth'!B10:M10</xm:f>
              <xm:sqref>N10</xm:sqref>
            </x14:sparkline>
            <x14:sparkline>
              <xm:f>'KPI Growth'!B11:M11</xm:f>
              <xm:sqref>N11</xm:sqref>
            </x14:sparkline>
            <x14:sparkline>
              <xm:f>'KPI Growth'!B12:M12</xm:f>
              <xm:sqref>N12</xm:sqref>
            </x14:sparkline>
            <x14:sparkline>
              <xm:f>'KPI Growth'!B13:M13</xm:f>
              <xm:sqref>N13</xm:sqref>
            </x14:sparkline>
            <x14:sparkline>
              <xm:f>'KPI Growth'!B14:M14</xm:f>
              <xm:sqref>N14</xm:sqref>
            </x14:sparkline>
            <x14:sparkline>
              <xm:f>'KPI Growth'!B15:M15</xm:f>
              <xm:sqref>N15</xm:sqref>
            </x14:sparkline>
            <x14:sparkline>
              <xm:f>'KPI Growth'!B16:M16</xm:f>
              <xm:sqref>N16</xm:sqref>
            </x14:sparkline>
            <x14:sparkline>
              <xm:f>'KPI Growth'!B17:M17</xm:f>
              <xm:sqref>N17</xm:sqref>
            </x14:sparkline>
            <x14:sparkline>
              <xm:f>'KPI Growth'!B18:M18</xm:f>
              <xm:sqref>N18</xm:sqref>
            </x14:sparkline>
            <x14:sparkline>
              <xm:f>'KPI Growth'!B19:M19</xm:f>
              <xm:sqref>N19</xm:sqref>
            </x14:sparkline>
            <x14:sparkline>
              <xm:f>'KPI Growth'!B20:M20</xm:f>
              <xm:sqref>N20</xm:sqref>
            </x14:sparkline>
            <x14:sparkline>
              <xm:f>'KPI Growth'!B21:M21</xm:f>
              <xm:sqref>N21</xm:sqref>
            </x14:sparkline>
            <x14:sparkline>
              <xm:f>'KPI Growth'!B22:M22</xm:f>
              <xm:sqref>N22</xm:sqref>
            </x14:sparkline>
            <x14:sparkline>
              <xm:f>'KPI Growth'!B23:M23</xm:f>
              <xm:sqref>N23</xm:sqref>
            </x14:sparkline>
            <x14:sparkline>
              <xm:f>'KPI Growth'!B24:M24</xm:f>
              <xm:sqref>N24</xm:sqref>
            </x14:sparkline>
            <x14:sparkline>
              <xm:f>'KPI Growth'!B25:M25</xm:f>
              <xm:sqref>N25</xm:sqref>
            </x14:sparkline>
            <x14:sparkline>
              <xm:f>'KPI Growth'!B26:M26</xm:f>
              <xm:sqref>N26</xm:sqref>
            </x14:sparkline>
            <x14:sparkline>
              <xm:f>'KPI Growth'!B27:M27</xm:f>
              <xm:sqref>N27</xm:sqref>
            </x14:sparkline>
            <x14:sparkline>
              <xm:f>'KPI Growth'!B28:M28</xm:f>
              <xm:sqref>N28</xm:sqref>
            </x14:sparkline>
            <x14:sparkline>
              <xm:f>'KPI Growth'!B29:M29</xm:f>
              <xm:sqref>N29</xm:sqref>
            </x14:sparkline>
            <x14:sparkline>
              <xm:f>'KPI Growth'!B30:M30</xm:f>
              <xm:sqref>N30</xm:sqref>
            </x14:sparkline>
            <x14:sparkline>
              <xm:f>'KPI Growth'!B31:M31</xm:f>
              <xm:sqref>N31</xm:sqref>
            </x14:sparkline>
            <x14:sparkline>
              <xm:f>'KPI Growth'!B32:M32</xm:f>
              <xm:sqref>N32</xm:sqref>
            </x14:sparkline>
            <x14:sparkline>
              <xm:f>'KPI Growth'!B33:M33</xm:f>
              <xm:sqref>N33</xm:sqref>
            </x14:sparkline>
            <x14:sparkline>
              <xm:f>'KPI Growth'!B34:M34</xm:f>
              <xm:sqref>N34</xm:sqref>
            </x14:sparkline>
            <x14:sparkline>
              <xm:f>'KPI Growth'!B35:M35</xm:f>
              <xm:sqref>N35</xm:sqref>
            </x14:sparkline>
            <x14:sparkline>
              <xm:f>'KPI Growth'!B36:M36</xm:f>
              <xm:sqref>N36</xm:sqref>
            </x14:sparkline>
          </x14:sparklines>
        </x14:sparklineGroup>
      </x14:sparklineGroups>
    </ex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44B5CE-F6B0-41BC-9BED-5C46F889219A}">
  <dimension ref="A2:Q12"/>
  <sheetViews>
    <sheetView workbookViewId="0">
      <selection activeCell="Q16" sqref="Q16"/>
    </sheetView>
  </sheetViews>
  <sheetFormatPr defaultRowHeight="15" x14ac:dyDescent="0.25"/>
  <cols>
    <col min="1" max="1" width="27.7109375" style="16" bestFit="1" customWidth="1"/>
    <col min="2" max="2" width="10" style="16" bestFit="1" customWidth="1"/>
    <col min="3" max="3" width="11.140625" style="16" bestFit="1" customWidth="1"/>
    <col min="4" max="4" width="8.85546875" style="16" bestFit="1" customWidth="1"/>
    <col min="5" max="5" width="7.5703125" style="16" bestFit="1" customWidth="1"/>
    <col min="6" max="6" width="7.140625" style="16" bestFit="1" customWidth="1"/>
    <col min="7" max="7" width="7.42578125" style="16" bestFit="1" customWidth="1"/>
    <col min="8" max="8" width="6.7109375" style="16" bestFit="1" customWidth="1"/>
    <col min="9" max="9" width="9.42578125" style="16" bestFit="1" customWidth="1"/>
    <col min="10" max="10" width="13.140625" style="16" bestFit="1" customWidth="1"/>
    <col min="11" max="11" width="10.42578125" style="16" bestFit="1" customWidth="1"/>
    <col min="12" max="12" width="12.7109375" style="16" bestFit="1" customWidth="1"/>
    <col min="13" max="13" width="12.42578125" style="16" bestFit="1" customWidth="1"/>
    <col min="14" max="14" width="3.42578125" style="16" customWidth="1"/>
    <col min="15" max="15" width="27.7109375" style="16" bestFit="1" customWidth="1"/>
    <col min="16" max="16" width="10.7109375" style="16" bestFit="1" customWidth="1"/>
    <col min="17" max="17" width="22.7109375" style="16" bestFit="1" customWidth="1"/>
    <col min="18" max="16384" width="9.140625" style="16"/>
  </cols>
  <sheetData>
    <row r="2" spans="1:17" x14ac:dyDescent="0.25">
      <c r="A2" s="21" t="s">
        <v>741</v>
      </c>
      <c r="B2" s="21" t="s">
        <v>60</v>
      </c>
      <c r="C2" s="21" t="s">
        <v>59</v>
      </c>
      <c r="D2" s="21" t="s">
        <v>63</v>
      </c>
      <c r="E2" s="21" t="s">
        <v>56</v>
      </c>
      <c r="F2" s="21" t="s">
        <v>64</v>
      </c>
      <c r="G2" s="21" t="s">
        <v>62</v>
      </c>
      <c r="H2" s="21" t="s">
        <v>61</v>
      </c>
      <c r="I2" s="21" t="s">
        <v>57</v>
      </c>
      <c r="J2" s="21" t="s">
        <v>67</v>
      </c>
      <c r="K2" s="21" t="s">
        <v>66</v>
      </c>
      <c r="L2" s="21" t="s">
        <v>65</v>
      </c>
      <c r="M2" s="21" t="s">
        <v>58</v>
      </c>
      <c r="O2" s="21" t="s">
        <v>730</v>
      </c>
      <c r="P2" s="22" t="s">
        <v>739</v>
      </c>
      <c r="Q2" s="22" t="s">
        <v>740</v>
      </c>
    </row>
    <row r="3" spans="1:17" x14ac:dyDescent="0.25">
      <c r="A3" s="16" t="s">
        <v>727</v>
      </c>
      <c r="B3" s="18">
        <f>STANDARDIZE(Data!T21,'KPI Z Scores'!$P3,'KPI Z Scores'!$Q3)</f>
        <v>-1.7305428265843625</v>
      </c>
      <c r="C3" s="18">
        <f>STANDARDIZE(Data!U21,'KPI Z Scores'!$P3,'KPI Z Scores'!$Q3)</f>
        <v>1.7572277064049726</v>
      </c>
      <c r="D3" s="18">
        <f>STANDARDIZE(Data!V21,'KPI Z Scores'!$P3,'KPI Z Scores'!$Q3)</f>
        <v>-0.81907438480670991</v>
      </c>
      <c r="E3" s="18">
        <f>STANDARDIZE(Data!W21,'KPI Z Scores'!$P3,'KPI Z Scores'!$Q3)</f>
        <v>0.37730882987950287</v>
      </c>
      <c r="F3" s="18">
        <f>STANDARDIZE(Data!X21,'KPI Z Scores'!$P3,'KPI Z Scores'!$Q3)</f>
        <v>0.29309593050784161</v>
      </c>
      <c r="G3" s="18">
        <f>STANDARDIZE(Data!Y21,'KPI Z Scores'!$P3,'KPI Z Scores'!$Q3)</f>
        <v>0.17966295233021423</v>
      </c>
      <c r="H3" s="18">
        <f>STANDARDIZE(Data!Z21,'KPI Z Scores'!$P3,'KPI Z Scores'!$Q3)</f>
        <v>0.36103860438385488</v>
      </c>
      <c r="I3" s="18">
        <f>STANDARDIZE(Data!AA21,'KPI Z Scores'!$P3,'KPI Z Scores'!$Q3)</f>
        <v>0.56781237150003006</v>
      </c>
      <c r="J3" s="18">
        <f>STANDARDIZE(Data!AB21,'KPI Z Scores'!$P3,'KPI Z Scores'!$Q3)</f>
        <v>-0.34758105234490738</v>
      </c>
      <c r="K3" s="18">
        <f>STANDARDIZE(Data!AC21,'KPI Z Scores'!$P3,'KPI Z Scores'!$Q3)</f>
        <v>0.55906553723088903</v>
      </c>
      <c r="L3" s="18">
        <f>STANDARDIZE(Data!AD21,'KPI Z Scores'!$P3,'KPI Z Scores'!$Q3)</f>
        <v>0.7014158874859715</v>
      </c>
      <c r="M3" s="18">
        <f>STANDARDIZE(Data!AE21,'KPI Z Scores'!$P3,'KPI Z Scores'!$Q3)</f>
        <v>-1.8994295559872942</v>
      </c>
      <c r="O3" s="19" t="s">
        <v>727</v>
      </c>
      <c r="P3" s="20">
        <f>AVERAGE('KPI Growth'!B5:M5)</f>
        <v>897724.20499999996</v>
      </c>
      <c r="Q3" s="20">
        <f>_xlfn.STDEV.P('KPI Growth'!B5:M5)</f>
        <v>124443.88066665483</v>
      </c>
    </row>
    <row r="4" spans="1:17" x14ac:dyDescent="0.25">
      <c r="A4" s="16" t="s">
        <v>738</v>
      </c>
      <c r="B4" s="18">
        <f>STANDARDIZE(Data!T22,'KPI Z Scores'!$P4,'KPI Z Scores'!$Q4)</f>
        <v>-1.7305428265843625</v>
      </c>
      <c r="C4" s="18">
        <f>STANDARDIZE(Data!U22,'KPI Z Scores'!$P4,'KPI Z Scores'!$Q4)</f>
        <v>1.7572277064049726</v>
      </c>
      <c r="D4" s="18">
        <f>STANDARDIZE(Data!V22,'KPI Z Scores'!$P4,'KPI Z Scores'!$Q4)</f>
        <v>-0.81907438480670991</v>
      </c>
      <c r="E4" s="18">
        <f>STANDARDIZE(Data!W22,'KPI Z Scores'!$P4,'KPI Z Scores'!$Q4)</f>
        <v>0.37730882987950287</v>
      </c>
      <c r="F4" s="18">
        <f>STANDARDIZE(Data!X22,'KPI Z Scores'!$P4,'KPI Z Scores'!$Q4)</f>
        <v>0.29309593050784161</v>
      </c>
      <c r="G4" s="18">
        <f>STANDARDIZE(Data!Y22,'KPI Z Scores'!$P4,'KPI Z Scores'!$Q4)</f>
        <v>0.17966295233021423</v>
      </c>
      <c r="H4" s="18">
        <f>STANDARDIZE(Data!Z22,'KPI Z Scores'!$P4,'KPI Z Scores'!$Q4)</f>
        <v>0.36103860438385488</v>
      </c>
      <c r="I4" s="18">
        <f>STANDARDIZE(Data!AA22,'KPI Z Scores'!$P4,'KPI Z Scores'!$Q4)</f>
        <v>0.56781237150003006</v>
      </c>
      <c r="J4" s="18">
        <f>STANDARDIZE(Data!AB22,'KPI Z Scores'!$P4,'KPI Z Scores'!$Q4)</f>
        <v>-0.34758105234490738</v>
      </c>
      <c r="K4" s="18">
        <f>STANDARDIZE(Data!AC22,'KPI Z Scores'!$P4,'KPI Z Scores'!$Q4)</f>
        <v>0.55906553723088903</v>
      </c>
      <c r="L4" s="18">
        <f>STANDARDIZE(Data!AD22,'KPI Z Scores'!$P4,'KPI Z Scores'!$Q4)</f>
        <v>0.7014158874859715</v>
      </c>
      <c r="M4" s="18">
        <f>STANDARDIZE(Data!AE22,'KPI Z Scores'!$P4,'KPI Z Scores'!$Q4)</f>
        <v>-1.8994295559872942</v>
      </c>
      <c r="O4" s="19" t="s">
        <v>738</v>
      </c>
      <c r="P4" s="20">
        <v>897724.20499999996</v>
      </c>
      <c r="Q4" s="20">
        <v>124443.88066665483</v>
      </c>
    </row>
    <row r="5" spans="1:17" x14ac:dyDescent="0.25">
      <c r="A5" s="16" t="s">
        <v>729</v>
      </c>
      <c r="B5" s="18">
        <f>STANDARDIZE(Data!T23,'KPI Z Scores'!$P5,'KPI Z Scores'!$Q5)</f>
        <v>-1.7604801810683177</v>
      </c>
      <c r="C5" s="18">
        <f>STANDARDIZE(Data!U23,'KPI Z Scores'!$P5,'KPI Z Scores'!$Q5)</f>
        <v>1.7254177859759652</v>
      </c>
      <c r="D5" s="18">
        <f>STANDARDIZE(Data!V23,'KPI Z Scores'!$P5,'KPI Z Scores'!$Q5)</f>
        <v>-0.81245725422012594</v>
      </c>
      <c r="E5" s="18">
        <f>STANDARDIZE(Data!W23,'KPI Z Scores'!$P5,'KPI Z Scores'!$Q5)</f>
        <v>0.37216992653371278</v>
      </c>
      <c r="F5" s="18">
        <f>STANDARDIZE(Data!X23,'KPI Z Scores'!$P5,'KPI Z Scores'!$Q5)</f>
        <v>0.29722740267219566</v>
      </c>
      <c r="G5" s="18">
        <f>STANDARDIZE(Data!Y23,'KPI Z Scores'!$P5,'KPI Z Scores'!$Q5)</f>
        <v>0.20354924784529924</v>
      </c>
      <c r="H5" s="18">
        <f>STANDARDIZE(Data!Z23,'KPI Z Scores'!$P5,'KPI Z Scores'!$Q5)</f>
        <v>0.34272822073097392</v>
      </c>
      <c r="I5" s="18">
        <f>STANDARDIZE(Data!AA23,'KPI Z Scores'!$P5,'KPI Z Scores'!$Q5)</f>
        <v>0.57772656341101691</v>
      </c>
      <c r="J5" s="18">
        <f>STANDARDIZE(Data!AB23,'KPI Z Scores'!$P5,'KPI Z Scores'!$Q5)</f>
        <v>-0.31194825557356509</v>
      </c>
      <c r="K5" s="18">
        <f>STANDARDIZE(Data!AC23,'KPI Z Scores'!$P5,'KPI Z Scores'!$Q5)</f>
        <v>0.56541457734805345</v>
      </c>
      <c r="L5" s="18">
        <f>STANDARDIZE(Data!AD23,'KPI Z Scores'!$P5,'KPI Z Scores'!$Q5)</f>
        <v>0.70566415771746405</v>
      </c>
      <c r="M5" s="18">
        <f>STANDARDIZE(Data!AE23,'KPI Z Scores'!$P5,'KPI Z Scores'!$Q5)</f>
        <v>-1.9050121913726723</v>
      </c>
      <c r="O5" s="19" t="s">
        <v>729</v>
      </c>
      <c r="P5" s="20">
        <f>AVERAGE('KPI Growth'!B7:M7)</f>
        <v>13779.75</v>
      </c>
      <c r="Q5" s="20">
        <f>_xlfn.STDEV.P('KPI Growth'!B7:M7)</f>
        <v>1868.0982810066498</v>
      </c>
    </row>
    <row r="6" spans="1:17" x14ac:dyDescent="0.25">
      <c r="A6" s="16" t="s">
        <v>734</v>
      </c>
      <c r="B6" s="18">
        <f>STANDARDIZE(Data!T24,'KPI Z Scores'!$P6,'KPI Z Scores'!$Q6)</f>
        <v>-0.30190076194291837</v>
      </c>
      <c r="C6" s="18">
        <f>STANDARDIZE(Data!U24,'KPI Z Scores'!$P6,'KPI Z Scores'!$Q6)</f>
        <v>2.104057160114122</v>
      </c>
      <c r="D6" s="18">
        <f>STANDARDIZE(Data!V24,'KPI Z Scores'!$P6,'KPI Z Scores'!$Q6)</f>
        <v>-0.86460652899866752</v>
      </c>
      <c r="E6" s="18">
        <f>STANDARDIZE(Data!W24,'KPI Z Scores'!$P6,'KPI Z Scores'!$Q6)</f>
        <v>0.55544399702946246</v>
      </c>
      <c r="F6" s="18">
        <f>STANDARDIZE(Data!X24,'KPI Z Scores'!$P6,'KPI Z Scores'!$Q6)</f>
        <v>0.18929448054945713</v>
      </c>
      <c r="G6" s="18">
        <f>STANDARDIZE(Data!Y24,'KPI Z Scores'!$P6,'KPI Z Scores'!$Q6)</f>
        <v>-0.55863526816212061</v>
      </c>
      <c r="H6" s="18">
        <f>STANDARDIZE(Data!Z24,'KPI Z Scores'!$P6,'KPI Z Scores'!$Q6)</f>
        <v>0.97942716179022715</v>
      </c>
      <c r="I6" s="18">
        <f>STANDARDIZE(Data!AA24,'KPI Z Scores'!$P6,'KPI Z Scores'!$Q6)</f>
        <v>0.19945444578796742</v>
      </c>
      <c r="J6" s="18">
        <f>STANDARDIZE(Data!AB24,'KPI Z Scores'!$P6,'KPI Z Scores'!$Q6)</f>
        <v>-1.4585737275574953</v>
      </c>
      <c r="K6" s="18">
        <f>STANDARDIZE(Data!AC24,'KPI Z Scores'!$P6,'KPI Z Scores'!$Q6)</f>
        <v>0.30769715236742101</v>
      </c>
      <c r="L6" s="18">
        <f>STANDARDIZE(Data!AD24,'KPI Z Scores'!$P6,'KPI Z Scores'!$Q6)</f>
        <v>0.47142889986493508</v>
      </c>
      <c r="M6" s="18">
        <f>STANDARDIZE(Data!AE24,'KPI Z Scores'!$P6,'KPI Z Scores'!$Q6)</f>
        <v>-1.6230870108425017</v>
      </c>
      <c r="O6" s="19" t="s">
        <v>734</v>
      </c>
      <c r="P6" s="20">
        <f>AVERAGE('KPI Growth'!B8:M8)</f>
        <v>65.120558333333335</v>
      </c>
      <c r="Q6" s="20">
        <f>_xlfn.STDEV.P('KPI Growth'!B8:M8)</f>
        <v>0.25590638737089555</v>
      </c>
    </row>
    <row r="7" spans="1:17" x14ac:dyDescent="0.25">
      <c r="A7" s="16" t="s">
        <v>72</v>
      </c>
      <c r="B7" s="18">
        <f>STANDARDIZE(Data!T25,'KPI Z Scores'!$P7,'KPI Z Scores'!$Q7)</f>
        <v>-1.6331136640770822</v>
      </c>
      <c r="C7" s="18">
        <f>STANDARDIZE(Data!U25,'KPI Z Scores'!$P7,'KPI Z Scores'!$Q7)</f>
        <v>1.8566837421034181</v>
      </c>
      <c r="D7" s="18">
        <f>STANDARDIZE(Data!V25,'KPI Z Scores'!$P7,'KPI Z Scores'!$Q7)</f>
        <v>-0.86718887912097598</v>
      </c>
      <c r="E7" s="18">
        <f>STANDARDIZE(Data!W25,'KPI Z Scores'!$P7,'KPI Z Scores'!$Q7)</f>
        <v>0.34692815637263191</v>
      </c>
      <c r="F7" s="18">
        <f>STANDARDIZE(Data!X25,'KPI Z Scores'!$P7,'KPI Z Scores'!$Q7)</f>
        <v>0.37849099091752636</v>
      </c>
      <c r="G7" s="18">
        <f>STANDARDIZE(Data!Y25,'KPI Z Scores'!$P7,'KPI Z Scores'!$Q7)</f>
        <v>-7.6276850150161675E-3</v>
      </c>
      <c r="H7" s="18">
        <f>STANDARDIZE(Data!Z25,'KPI Z Scores'!$P7,'KPI Z Scores'!$Q7)</f>
        <v>0.36797004606922823</v>
      </c>
      <c r="I7" s="18">
        <f>STANDARDIZE(Data!AA25,'KPI Z Scores'!$P7,'KPI Z Scores'!$Q7)</f>
        <v>0.52052374636955157</v>
      </c>
      <c r="J7" s="18">
        <f>STANDARDIZE(Data!AB25,'KPI Z Scores'!$P7,'KPI Z Scores'!$Q7)</f>
        <v>-0.3874337940385798</v>
      </c>
      <c r="K7" s="18">
        <f>STANDARDIZE(Data!AC25,'KPI Z Scores'!$P7,'KPI Z Scores'!$Q7)</f>
        <v>0.63099366727668227</v>
      </c>
      <c r="L7" s="18">
        <f>STANDARDIZE(Data!AD25,'KPI Z Scores'!$P7,'KPI Z Scores'!$Q7)</f>
        <v>0.65940021836708729</v>
      </c>
      <c r="M7" s="18">
        <f>STANDARDIZE(Data!AE25,'KPI Z Scores'!$P7,'KPI Z Scores'!$Q7)</f>
        <v>-1.8656265452244716</v>
      </c>
      <c r="O7" s="19" t="s">
        <v>72</v>
      </c>
      <c r="P7" s="20">
        <f>AVERAGE('KPI Growth'!B9:M9)</f>
        <v>5717.25</v>
      </c>
      <c r="Q7" s="20">
        <f>_xlfn.STDEV.P('KPI Growth'!B9:M9)</f>
        <v>950.48497489439569</v>
      </c>
    </row>
    <row r="8" spans="1:17" x14ac:dyDescent="0.25">
      <c r="A8" s="16" t="s">
        <v>732</v>
      </c>
      <c r="B8" s="18">
        <f>STANDARDIZE(Data!T26,'KPI Z Scores'!$P8,'KPI Z Scores'!$Q8)</f>
        <v>-1.1104832003392984</v>
      </c>
      <c r="C8" s="18">
        <f>STANDARDIZE(Data!U26,'KPI Z Scores'!$P8,'KPI Z Scores'!$Q8)</f>
        <v>1.8623217759319062</v>
      </c>
      <c r="D8" s="18">
        <f>STANDARDIZE(Data!V26,'KPI Z Scores'!$P8,'KPI Z Scores'!$Q8)</f>
        <v>-0.97019721539091808</v>
      </c>
      <c r="E8" s="18">
        <f>STANDARDIZE(Data!W26,'KPI Z Scores'!$P8,'KPI Z Scores'!$Q8)</f>
        <v>0.32281420877115552</v>
      </c>
      <c r="F8" s="18">
        <f>STANDARDIZE(Data!X26,'KPI Z Scores'!$P8,'KPI Z Scores'!$Q8)</f>
        <v>0.74923627297756523</v>
      </c>
      <c r="G8" s="18">
        <f>STANDARDIZE(Data!Y26,'KPI Z Scores'!$P8,'KPI Z Scores'!$Q8)</f>
        <v>-0.67929942269216259</v>
      </c>
      <c r="H8" s="18">
        <f>STANDARDIZE(Data!Z26,'KPI Z Scores'!$P8,'KPI Z Scores'!$Q8)</f>
        <v>0.52870188095277826</v>
      </c>
      <c r="I8" s="18">
        <f>STANDARDIZE(Data!AA26,'KPI Z Scores'!$P8,'KPI Z Scores'!$Q8)</f>
        <v>0.34411749712780637</v>
      </c>
      <c r="J8" s="18">
        <f>STANDARDIZE(Data!AB26,'KPI Z Scores'!$P8,'KPI Z Scores'!$Q8)</f>
        <v>-0.53624434615644923</v>
      </c>
      <c r="K8" s="18">
        <f>STANDARDIZE(Data!AC26,'KPI Z Scores'!$P8,'KPI Z Scores'!$Q8)</f>
        <v>0.87780962033349308</v>
      </c>
      <c r="L8" s="18">
        <f>STANDARDIZE(Data!AD26,'KPI Z Scores'!$P8,'KPI Z Scores'!$Q8)</f>
        <v>0.49091504979103961</v>
      </c>
      <c r="M8" s="18">
        <f>STANDARDIZE(Data!AE26,'KPI Z Scores'!$P8,'KPI Z Scores'!$Q8)</f>
        <v>-1.879692121306924</v>
      </c>
      <c r="O8" s="19" t="s">
        <v>732</v>
      </c>
      <c r="P8" s="20">
        <f>AVERAGE('KPI Growth'!B10:M10)</f>
        <v>0.41308183118797376</v>
      </c>
      <c r="Q8" s="20">
        <f>_xlfn.STDEV.P('KPI Growth'!B10:M10)</f>
        <v>1.4475565985882477E-2</v>
      </c>
    </row>
    <row r="9" spans="1:17" x14ac:dyDescent="0.25">
      <c r="A9" s="16" t="s">
        <v>733</v>
      </c>
      <c r="B9" s="18">
        <f>STANDARDIZE(Data!T27,'KPI Z Scores'!$P9,'KPI Z Scores'!$Q9)</f>
        <v>1.1111461857595799</v>
      </c>
      <c r="C9" s="18">
        <f>STANDARDIZE(Data!U27,'KPI Z Scores'!$P9,'KPI Z Scores'!$Q9)</f>
        <v>-1.7691943296253163</v>
      </c>
      <c r="D9" s="18">
        <f>STANDARDIZE(Data!V27,'KPI Z Scores'!$P9,'KPI Z Scores'!$Q9)</f>
        <v>0.96125712273350894</v>
      </c>
      <c r="E9" s="18">
        <f>STANDARDIZE(Data!W27,'KPI Z Scores'!$P9,'KPI Z Scores'!$Q9)</f>
        <v>-0.35165223460568601</v>
      </c>
      <c r="F9" s="18">
        <f>STANDARDIZE(Data!X27,'KPI Z Scores'!$P9,'KPI Z Scores'!$Q9)</f>
        <v>-0.759214919578592</v>
      </c>
      <c r="G9" s="18">
        <f>STANDARDIZE(Data!Y27,'KPI Z Scores'!$P9,'KPI Z Scores'!$Q9)</f>
        <v>0.6552571774666931</v>
      </c>
      <c r="H9" s="18">
        <f>STANDARDIZE(Data!Z27,'KPI Z Scores'!$P9,'KPI Z Scores'!$Q9)</f>
        <v>-0.54992720532262873</v>
      </c>
      <c r="I9" s="18">
        <f>STANDARDIZE(Data!AA27,'KPI Z Scores'!$P9,'KPI Z Scores'!$Q9)</f>
        <v>-0.37229895455810391</v>
      </c>
      <c r="J9" s="18">
        <f>STANDARDIZE(Data!AB27,'KPI Z Scores'!$P9,'KPI Z Scores'!$Q9)</f>
        <v>0.50710749679050993</v>
      </c>
      <c r="K9" s="18">
        <f>STANDARDIZE(Data!AC27,'KPI Z Scores'!$P9,'KPI Z Scores'!$Q9)</f>
        <v>-0.8797831928619424</v>
      </c>
      <c r="L9" s="18">
        <f>STANDARDIZE(Data!AD27,'KPI Z Scores'!$P9,'KPI Z Scores'!$Q9)</f>
        <v>-0.51374827959603153</v>
      </c>
      <c r="M9" s="18">
        <f>STANDARDIZE(Data!AE27,'KPI Z Scores'!$P9,'KPI Z Scores'!$Q9)</f>
        <v>1.9610511333980454</v>
      </c>
      <c r="O9" s="19" t="s">
        <v>733</v>
      </c>
      <c r="P9" s="20">
        <f>AVERAGE('KPI Growth'!B11:M11)</f>
        <v>2.4238222779559444</v>
      </c>
      <c r="Q9" s="20">
        <f>_xlfn.STDEV.P('KPI Growth'!B11:M11)</f>
        <v>8.5520035327037294E-2</v>
      </c>
    </row>
    <row r="10" spans="1:17" x14ac:dyDescent="0.25">
      <c r="A10" s="16" t="s">
        <v>735</v>
      </c>
      <c r="B10" s="18">
        <f>STANDARDIZE(Data!T28,'KPI Z Scores'!$P10,'KPI Z Scores'!$Q10)</f>
        <v>-1.0641266634767412</v>
      </c>
      <c r="C10" s="18">
        <f>STANDARDIZE(Data!U28,'KPI Z Scores'!$P10,'KPI Z Scores'!$Q10)</f>
        <v>0.88541836884705616</v>
      </c>
      <c r="D10" s="18">
        <f>STANDARDIZE(Data!V28,'KPI Z Scores'!$P10,'KPI Z Scores'!$Q10)</f>
        <v>-1.0641266634767412</v>
      </c>
      <c r="E10" s="18">
        <f>STANDARDIZE(Data!W28,'KPI Z Scores'!$P10,'KPI Z Scores'!$Q10)</f>
        <v>1.5677591301603853</v>
      </c>
      <c r="F10" s="18">
        <f>STANDARDIZE(Data!X28,'KPI Z Scores'!$P10,'KPI Z Scores'!$Q10)</f>
        <v>-0.96664941186055142</v>
      </c>
      <c r="G10" s="18">
        <f>STANDARDIZE(Data!Y28,'KPI Z Scores'!$P10,'KPI Z Scores'!$Q10)</f>
        <v>1.0803728720794359</v>
      </c>
      <c r="H10" s="18">
        <f>STANDARDIZE(Data!Z28,'KPI Z Scores'!$P10,'KPI Z Scores'!$Q10)</f>
        <v>0.88541836884705616</v>
      </c>
      <c r="I10" s="18">
        <f>STANDARDIZE(Data!AA28,'KPI Z Scores'!$P10,'KPI Z Scores'!$Q10)</f>
        <v>1.1778501236956258</v>
      </c>
      <c r="J10" s="18">
        <f>STANDARDIZE(Data!AB28,'KPI Z Scores'!$P10,'KPI Z Scores'!$Q10)</f>
        <v>-0.96664941186055142</v>
      </c>
      <c r="K10" s="18">
        <f>STANDARDIZE(Data!AC28,'KPI Z Scores'!$P10,'KPI Z Scores'!$Q10)</f>
        <v>-8.9354147314842564E-2</v>
      </c>
      <c r="L10" s="18">
        <f>STANDARDIZE(Data!AD28,'KPI Z Scores'!$P10,'KPI Z Scores'!$Q10)</f>
        <v>-0.38178590216341218</v>
      </c>
      <c r="M10" s="18">
        <f>STANDARDIZE(Data!AE28,'KPI Z Scores'!$P10,'KPI Z Scores'!$Q10)</f>
        <v>-1.0641266634767412</v>
      </c>
      <c r="O10" s="19" t="s">
        <v>735</v>
      </c>
      <c r="P10" s="20">
        <f>AVERAGE('KPI Growth'!B12:M12)</f>
        <v>316.91666666666669</v>
      </c>
      <c r="Q10" s="20">
        <f>_xlfn.STDEV.P('KPI Growth'!B12:M12)</f>
        <v>10.258803807245538</v>
      </c>
    </row>
    <row r="11" spans="1:17" x14ac:dyDescent="0.25">
      <c r="A11" s="16" t="s">
        <v>736</v>
      </c>
      <c r="B11" s="18">
        <f>STANDARDIZE(Data!T29,'KPI Z Scores'!$P11,'KPI Z Scores'!$Q11)</f>
        <v>-1.7609125238929006</v>
      </c>
      <c r="C11" s="18">
        <f>STANDARDIZE(Data!U29,'KPI Z Scores'!$P11,'KPI Z Scores'!$Q11)</f>
        <v>1.6909590500817553</v>
      </c>
      <c r="D11" s="18">
        <f>STANDARDIZE(Data!V29,'KPI Z Scores'!$P11,'KPI Z Scores'!$Q11)</f>
        <v>-0.64308320000736574</v>
      </c>
      <c r="E11" s="18">
        <f>STANDARDIZE(Data!W29,'KPI Z Scores'!$P11,'KPI Z Scores'!$Q11)</f>
        <v>1.2940186983370979E-2</v>
      </c>
      <c r="F11" s="18">
        <f>STANDARDIZE(Data!X29,'KPI Z Scores'!$P11,'KPI Z Scores'!$Q11)</f>
        <v>0.63589166004412734</v>
      </c>
      <c r="G11" s="18">
        <f>STANDARDIZE(Data!Y29,'KPI Z Scores'!$P11,'KPI Z Scores'!$Q11)</f>
        <v>-4.4565503597431319E-2</v>
      </c>
      <c r="H11" s="18">
        <f>STANDARDIZE(Data!Z29,'KPI Z Scores'!$P11,'KPI Z Scores'!$Q11)</f>
        <v>0.1606287768305722</v>
      </c>
      <c r="I11" s="18">
        <f>STANDARDIZE(Data!AA29,'KPI Z Scores'!$P11,'KPI Z Scores'!$Q11)</f>
        <v>0.34044560477529812</v>
      </c>
      <c r="J11" s="18">
        <f>STANDARDIZE(Data!AB29,'KPI Z Scores'!$P11,'KPI Z Scores'!$Q11)</f>
        <v>-8.0057609122359749E-2</v>
      </c>
      <c r="K11" s="18">
        <f>STANDARDIZE(Data!AC29,'KPI Z Scores'!$P11,'KPI Z Scores'!$Q11)</f>
        <v>0.68525044594759932</v>
      </c>
      <c r="L11" s="18">
        <f>STANDARDIZE(Data!AD29,'KPI Z Scores'!$P11,'KPI Z Scores'!$Q11)</f>
        <v>0.93383569087512885</v>
      </c>
      <c r="M11" s="18">
        <f>STANDARDIZE(Data!AE29,'KPI Z Scores'!$P11,'KPI Z Scores'!$Q11)</f>
        <v>-1.9313325789177986</v>
      </c>
      <c r="O11" s="19" t="s">
        <v>736</v>
      </c>
      <c r="P11" s="20">
        <f>AVERAGE('KPI Growth'!B13:M13)</f>
        <v>43.401470414498334</v>
      </c>
      <c r="Q11" s="20">
        <f>_xlfn.STDEV.P('KPI Growth'!B13:M13)</f>
        <v>5.1775182272271971</v>
      </c>
    </row>
    <row r="12" spans="1:17" x14ac:dyDescent="0.25">
      <c r="A12" s="16" t="s">
        <v>737</v>
      </c>
      <c r="B12" s="18">
        <f>STANDARDIZE(Data!T30,'KPI Z Scores'!$P12,'KPI Z Scores'!$Q12)</f>
        <v>-1.7292254290660549</v>
      </c>
      <c r="C12" s="18">
        <f>STANDARDIZE(Data!U30,'KPI Z Scores'!$P12,'KPI Z Scores'!$Q12)</f>
        <v>1.728870426862936</v>
      </c>
      <c r="D12" s="18">
        <f>STANDARDIZE(Data!V30,'KPI Z Scores'!$P12,'KPI Z Scores'!$Q12)</f>
        <v>-0.65618451869032268</v>
      </c>
      <c r="E12" s="18">
        <f>STANDARDIZE(Data!W30,'KPI Z Scores'!$P12,'KPI Z Scores'!$Q12)</f>
        <v>2.7666675502930692E-2</v>
      </c>
      <c r="F12" s="18">
        <f>STANDARDIZE(Data!X30,'KPI Z Scores'!$P12,'KPI Z Scores'!$Q12)</f>
        <v>0.62434856955561535</v>
      </c>
      <c r="G12" s="18">
        <f>STANDARDIZE(Data!Y30,'KPI Z Scores'!$P12,'KPI Z Scores'!$Q12)</f>
        <v>-6.4221770532117653E-2</v>
      </c>
      <c r="H12" s="18">
        <f>STANDARDIZE(Data!Z30,'KPI Z Scores'!$P12,'KPI Z Scores'!$Q12)</f>
        <v>0.18602409750835566</v>
      </c>
      <c r="I12" s="18">
        <f>STANDARDIZE(Data!AA30,'KPI Z Scores'!$P12,'KPI Z Scores'!$Q12)</f>
        <v>0.33610636894700546</v>
      </c>
      <c r="J12" s="18">
        <f>STANDARDIZE(Data!AB30,'KPI Z Scores'!$P12,'KPI Z Scores'!$Q12)</f>
        <v>-0.12744188290454794</v>
      </c>
      <c r="K12" s="18">
        <f>STANDARDIZE(Data!AC30,'KPI Z Scores'!$P12,'KPI Z Scores'!$Q12)</f>
        <v>0.67666937128683435</v>
      </c>
      <c r="L12" s="18">
        <f>STANDARDIZE(Data!AD30,'KPI Z Scores'!$P12,'KPI Z Scores'!$Q12)</f>
        <v>0.92543800944756616</v>
      </c>
      <c r="M12" s="18">
        <f>STANDARDIZE(Data!AE30,'KPI Z Scores'!$P12,'KPI Z Scores'!$Q12)</f>
        <v>-1.9280499179181978</v>
      </c>
      <c r="O12" s="19" t="s">
        <v>737</v>
      </c>
      <c r="P12" s="20">
        <f>AVERAGE('KPI Growth'!B14:M14)</f>
        <v>2827.3135166666666</v>
      </c>
      <c r="Q12" s="20">
        <f>_xlfn.STDEV.P('KPI Growth'!B14:M14)</f>
        <v>345.44386557471114</v>
      </c>
    </row>
  </sheetData>
  <sheetProtection algorithmName="SHA-512" hashValue="tTsUvBxtkdzqJxkWxhe+0F7AEwhomu6NQ/qYGBvmD4cz5tew6XnR9R48Mq4z0QercDSNX6HAgBIl0wKDtweYfQ==" saltValue="xhQIQxMu+UORHQKaoFhp4Q==" spinCount="100000" sheet="1" sort="0" autoFilter="0" pivotTables="0"/>
  <conditionalFormatting sqref="B3:M12">
    <cfRule type="colorScale" priority="1">
      <colorScale>
        <cfvo type="min"/>
        <cfvo type="percentile" val="50"/>
        <cfvo type="max"/>
        <color rgb="FF5A8AC6"/>
        <color rgb="FFFCFCFF"/>
        <color rgb="FFF8696B"/>
      </colorScale>
    </cfRule>
  </conditionalFormatting>
  <pageMargins left="0.7" right="0.7" top="0.75" bottom="0.75" header="0.3" footer="0.3"/>
  <drawing r:id="rId1"/>
  <tableParts count="2">
    <tablePart r:id="rId2"/>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4EC84-A5C1-4210-92D7-B2676826E2DA}">
  <dimension ref="P1:Q2"/>
  <sheetViews>
    <sheetView workbookViewId="0">
      <selection activeCell="P5" sqref="P5"/>
    </sheetView>
  </sheetViews>
  <sheetFormatPr defaultRowHeight="15" x14ac:dyDescent="0.25"/>
  <cols>
    <col min="1" max="1" width="9.140625" style="16"/>
    <col min="2" max="2" width="17.85546875" style="16" bestFit="1" customWidth="1"/>
    <col min="3" max="15" width="9.140625" style="16"/>
    <col min="16" max="16" width="17.85546875" style="16" bestFit="1" customWidth="1"/>
    <col min="17" max="16384" width="9.140625" style="16"/>
  </cols>
  <sheetData>
    <row r="1" spans="16:17" x14ac:dyDescent="0.25">
      <c r="P1" s="2" t="s">
        <v>728</v>
      </c>
      <c r="Q1" t="s" vm="316">
        <v>69</v>
      </c>
    </row>
    <row r="2" spans="16:17" x14ac:dyDescent="0.25">
      <c r="P2" s="2" t="s">
        <v>754</v>
      </c>
      <c r="Q2" t="s" vm="317">
        <v>69</v>
      </c>
    </row>
  </sheetData>
  <sheetProtection algorithmName="SHA-512" hashValue="XpfR65w4DwBuDUkAdspq0xnUpVZsYXY/e/uCHw2ZhxBYcMALg9Yj4l1QQh8TePGHO6n5p9SWTHVJ22jrz9Yi7w==" saltValue="wGNV+/8O/5FgkM1DzC7ZaA==" spinCount="100000" sheet="1" sort="0" autoFilter="0" pivotTables="0"/>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BA2EE-53BC-4BB3-83E6-F3DF67223CF1}">
  <dimension ref="A1"/>
  <sheetViews>
    <sheetView workbookViewId="0">
      <selection activeCell="U7" sqref="U7"/>
    </sheetView>
  </sheetViews>
  <sheetFormatPr defaultRowHeight="15" x14ac:dyDescent="0.25"/>
  <cols>
    <col min="1" max="34" width="9.140625" style="16"/>
    <col min="35" max="35" width="16.42578125" style="16" bestFit="1" customWidth="1"/>
    <col min="36" max="16384" width="9.140625" style="16"/>
  </cols>
  <sheetData/>
  <sheetProtection algorithmName="SHA-512" hashValue="0GAqJBExY40kbSUOOsDJ+nxfdbRKwROXuDyZG49mbM4SF3UEmVmYXqgNw+V/RuoAvkck8BXFPY3AF3uhJHEjYg==" saltValue="g5WHH+65lNArsU4R5svidw==" spinCount="100000" sheet="1" sort="0" autoFilter="0" pivotTables="0"/>
  <dataValidations count="1">
    <dataValidation errorStyle="information" allowBlank="1" showInputMessage="1" showErrorMessage="1" errorTitle="Protection In Place" error="Workbook and worksheet are protected and cannot be edited." sqref="U7" xr:uid="{CBF3A551-1C4C-4E17-BD4D-A08C91355FFB}"/>
  </dataValidation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C26458-B38B-4711-AB08-BF6C032F32EF}">
  <dimension ref="A1:B3"/>
  <sheetViews>
    <sheetView topLeftCell="A2" workbookViewId="0">
      <selection activeCell="M31" sqref="M31"/>
    </sheetView>
  </sheetViews>
  <sheetFormatPr defaultRowHeight="15" x14ac:dyDescent="0.25"/>
  <cols>
    <col min="1" max="1" width="16.42578125" style="16" bestFit="1" customWidth="1"/>
    <col min="2" max="16384" width="9.140625" style="16"/>
  </cols>
  <sheetData>
    <row r="1" spans="1:2" hidden="1" x14ac:dyDescent="0.25">
      <c r="A1" s="16" t="s">
        <v>720</v>
      </c>
      <c r="B1" s="16" t="s" vm="20">
        <v>723</v>
      </c>
    </row>
    <row r="2" spans="1:2" x14ac:dyDescent="0.25">
      <c r="A2" s="16" t="s">
        <v>725</v>
      </c>
      <c r="B2" s="16" t="s" vm="22">
        <v>69</v>
      </c>
    </row>
    <row r="3" spans="1:2" x14ac:dyDescent="0.25">
      <c r="A3" s="16" t="s">
        <v>724</v>
      </c>
      <c r="B3" s="16" t="s" vm="21">
        <v>69</v>
      </c>
    </row>
  </sheetData>
  <sheetProtection algorithmName="SHA-512" hashValue="JJHagXOgB3S5D5EUgPP7afXtArQAwcrEg3ME98OTIom7wKVACLoUC1+1RO1+QlSne3leJCEIB7Y7wJbWbgUl9w==" saltValue="0u2NQxwTpIHyl4/h+Kx7OA==" spinCount="100000" sheet="1" sort="0" autoFilter="0" pivotTables="0"/>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i c e M a s t e r _ 3 e e b 5 a 8 d - f c 0 e - 4 b 2 c - b f 2 8 - 9 b f f f 7 6 1 f e e 7 " > < C u s t o m C o n t e n t > < ! [ C D A T A [ < T a b l e W i d g e t G r i d S e r i a l i z a t i o n   x m l n s : x s d = " h t t p : / / w w w . w 3 . o r g / 2 0 0 1 / X M L S c h e m a "   x m l n s : x s i = " h t t p : / / w w w . w 3 . o r g / 2 0 0 1 / X M L S c h e m a - i n s t a n c e " > < C o l u m n S u g g e s t e d T y p e   / > < C o l u m n F o r m a t   / > < C o l u m n A c c u r a c y   / > < C o l u m n C u r r e n c y S y m b o l   / > < C o l u m n P o s i t i v e P a t t e r n   / > < C o l u m n N e g a t i v e P a t t e r n   / > < C o l u m n W i d t h s > < i t e m > < k e y > < s t r i n g > B r a n c h _ N u m b e r < / s t r i n g > < / k e y > < v a l u e > < i n t > 1 3 6 < / i n t > < / v a l u e > < / i t e m > < i t e m > < k e y > < s t r i n g > P r o d u c t _ N u m b e r < / s t r i n g > < / k e y > < v a l u e > < i n t > 1 4 2 < / i n t > < / v a l u e > < / i t e m > < i t e m > < k e y > < s t r i n g > P r i c e < / s t r i n g > < / k e y > < v a l u e > < i n t > 6 7 < / i n t > < / v a l u e > < / i t e m > < / C o l u m n W i d t h s > < C o l u m n D i s p l a y I n d e x > < i t e m > < k e y > < s t r i n g > B r a n c h _ N u m b e r < / s t r i n g > < / k e y > < v a l u e > < i n t > 0 < / i n t > < / v a l u e > < / i t e m > < i t e m > < k e y > < s t r i n g > P r o d u c t _ N u m b e r < / s t r i n g > < / k e y > < v a l u e > < i n t > 1 < / i n t > < / v a l u e > < / i t e m > < i t e m > < k e y > < s t r i n g > P r i c e < / 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C u s t o m e r M a s t e r _ 8 6 e 9 6 a 4 d - e 9 4 e - 4 4 3 f - 8 1 d 8 - f b 2 a 2 e 7 c 1 8 1 6 , E m p l o y e e _ M a s t e r _ 1 7 f 5 8 c b e - 4 5 8 0 - 4 2 3 9 - 8 c f d - 1 5 7 f b a 8 2 2 8 5 0 , L o c a t i o n M a s t e r _ b 1 4 2 e c 7 b - 9 0 0 4 - 4 a 0 3 - 8 a d c - 0 6 7 8 0 1 a 1 c 5 9 c , P r i c e M a s t e r _ 3 e e b 5 a 8 d - f c 0 e - 4 b 2 c - b f 2 8 - 9 b f f f 7 6 1 f e e 7 , P r o d u c t M a s t e r _ 0 f 6 6 6 9 9 e - b d 5 3 - 4 0 e 8 - a 5 e 5 - 9 4 a 7 b c c 1 6 e a 5 , T e s t   C o m m e n t s _ 1 5 9 8 c 6 2 7 - 2 3 4 c - 4 b 3 d - 8 3 0 c - 5 b f 5 5 d 9 5 7 f 2 d , T r a n s a c t i o n M a s t e r _ f a 2 c 5 4 d 2 - 7 0 b 3 - 4 8 6 8 - 9 a 1 1 - 6 4 d 2 2 1 5 b 6 5 0 7 , S a l e s _ B y _ E m p l o y e e _ b a 7 c a 0 d 0 - f 6 e b - 4 2 a 8 - 8 0 4 2 - 4 b 1 0 b 8 a a e 1 0 4 ] ] > < / C u s t o m C o n t e n t > < / G e m i n i > 
</file>

<file path=customXml/item11.xml>��< ? x m l   v e r s i o n = " 1 . 0 "   e n c o d i n g = " U T F - 1 6 " ? > < G e m i n i   x m l n s = " h t t p : / / g e m i n i / p i v o t c u s t o m i z a t i o n / M a n u a l C a l c M o d e " > < C u s t o m C o n t e n t > < ! [ C D A T A [ F a l s e ] ] > < / C u s t o m C o n t e n t > < / G e m i n i > 
</file>

<file path=customXml/item12.xml>��< ? x m l   v e r s i o n = " 1 . 0 "   e n c o d i n g = " U T F - 1 6 " ? > < G e m i n i   x m l n s = " h t t p : / / g e m i n i / p i v o t c u s t o m i z a t i o n / e b e 4 d 0 f 9 - a d 6 1 - 4 5 b f - 9 e b 0 - 0 3 f 5 7 b 9 a 9 2 9 a " > < 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 V o l u m e < / M e a s u r e N a m e > < D i s p l a y N a m e > V o l u m e 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 R e v e n u e   P e r   C o n t r a c t e d   H o u r < / M e a s u r e N a m e > < D i s p l a y N a m e > R e v e n u e   P e r   C o n t r a c t e d   H o u r < / D i s p l a y N a m e > < V i s i b l e > F a l s e < / V i s i b l e > < / i t e m > < i t e m > < M e a s u r e N a m e > S a l e s   V o l u m e < / M e a s u r e N a m e > < D i s p l a y N a m e > S a l e s   V o l u m e 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13.xml>��< ? x m l   v e r s i o n = " 1 . 0 "   e n c o d i n g = " U T F - 1 6 " ? > < G e m i n i   x m l n s = " h t t p : / / g e m i n i / p i v o t c u s t o m i z a t i o n / T a b l e X M L _ C u s t o m e r M a s t e r _ 8 6 e 9 6 a 4 d - e 9 4 e - 4 4 3 f - 8 1 d 8 - f b 2 a 2 e 7 c 1 8 1 6 " > < C u s t o m C o n t e n t > < ! [ C D A T A [ < T a b l e W i d g e t G r i d S e r i a l i z a t i o n   x m l n s : x s d = " h t t p : / / w w w . w 3 . o r g / 2 0 0 1 / X M L S c h e m a "   x m l n s : x s i = " h t t p : / / w w w . w 3 . o r g / 2 0 0 1 / X M L S c h e m a - i n s t a n c e " > < C o l u m n S u g g e s t e d T y p e   / > < C o l u m n F o r m a t   / > < C o l u m n A c c u r a c y   / > < C o l u m n C u r r e n c y S y m b o l   / > < C o l u m n P o s i t i v e P a t t e r n   / > < C o l u m n N e g a t i v e P a t t e r n   / > < C o l u m n W i d t h s > < i t e m > < k e y > < s t r i n g > C u s t o m e r _ N u m b e r < / s t r i n g > < / k e y > < v a l u e > < i n t > 1 5 4 < / i n t > < / v a l u e > < / i t e m > < i t e m > < k e y > < s t r i n g > F i r s t O f C u s t o m e r _ N a m e < / s t r i n g > < / k e y > < v a l u e > < i n t > 1 8 2 < / i n t > < / v a l u e > < / i t e m > < i t e m > < k e y > < s t r i n g > F i r s t O f C i t y < / s t r i n g > < / k e y > < v a l u e > < i n t > 1 0 2 < / i n t > < / v a l u e > < / i t e m > < i t e m > < k e y > < s t r i n g > F i r s t O f S t a t e < / s t r i n g > < / k e y > < v a l u e > < i n t > 1 1 0 < / i n t > < / v a l u e > < / i t e m > < / C o l u m n W i d t h s > < C o l u m n D i s p l a y I n d e x > < i t e m > < k e y > < s t r i n g > C u s t o m e r _ N u m b e r < / s t r i n g > < / k e y > < v a l u e > < i n t > 0 < / i n t > < / v a l u e > < / i t e m > < i t e m > < k e y > < s t r i n g > F i r s t O f C u s t o m e r _ N a m e < / s t r i n g > < / k e y > < v a l u e > < i n t > 1 < / i n t > < / v a l u e > < / i t e m > < i t e m > < k e y > < s t r i n g > F i r s t O f C i t y < / s t r i n g > < / k e y > < v a l u e > < i n t > 2 < / i n t > < / v a l u e > < / i t e m > < i t e m > < k e y > < s t r i n g > F i r s t O f S t a t e < / s t r i n g > < / k e y > < v a l u e > < i n t > 3 < / 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S a l e s _ B y _ E m p l o y e e _ b a 7 c a 0 d 0 - f 6 e b - 4 2 a 8 - 8 0 4 2 - 4 b 1 0 b 8 a a e 1 0 4 " > < C u s t o m C o n t e n t > < ! [ C D A T A [ < T a b l e W i d g e t G r i d S e r i a l i z a t i o n   x m l n s : x s d = " h t t p : / / w w w . w 3 . o r g / 2 0 0 1 / X M L S c h e m a "   x m l n s : x s i = " h t t p : / / w w w . w 3 . o r g / 2 0 0 1 / X M L S c h e m a - i n s t a n c e " > < C o l u m n S u g g e s t e d T y p e   / > < C o l u m n F o r m a t   / > < C o l u m n A c c u r a c y   / > < C o l u m n C u r r e n c y S y m b o l   / > < C o l u m n P o s i t i v e P a t t e r n   / > < C o l u m n N e g a t i v e P a t t e r n   / > < C o l u m n W i d t h s > < i t e m > < k e y > < s t r i n g > R e g i o n < / s t r i n g > < / k e y > < v a l u e > < i n t > 7 9 < / i n t > < / v a l u e > < / i t e m > < i t e m > < k e y > < s t r i n g > M a r k e t < / s t r i n g > < / k e y > < v a l u e > < i n t > 2 6 9 < / i n t > < / v a l u e > < / i t e m > < i t e m > < k e y > < s t r i n g > B r a n c h _ N u m b e r < / s t r i n g > < / k e y > < v a l u e > < i n t > 1 3 6 < / i n t > < / v a l u e > < / i t e m > < i t e m > < k e y > < s t r i n g > E m p l o y e e _ N u m b e r < / s t r i n g > < / k e y > < v a l u e > < i n t > 1 5 6 < / i n t > < / v a l u e > < / i t e m > < i t e m > < k e y > < s t r i n g > L a s t _ N a m e < / s t r i n g > < / k e y > < v a l u e > < i n t > 1 0 4 < / i n t > < / v a l u e > < / i t e m > < i t e m > < k e y > < s t r i n g > F i r s t _ N a m e < / s t r i n g > < / k e y > < v a l u e > < i n t > 1 0 7 < / i n t > < / v a l u e > < / i t e m > < i t e m > < k e y > < s t r i n g > J o b _ C o d e < / s t r i n g > < / k e y > < v a l u e > < i n t > 9 6 < / i n t > < / v a l u e > < / i t e m > < i t e m > < k e y > < s t r i n g > I n v o i c e _ N u m b e r < / s t r i n g > < / k e y > < v a l u e > < i n t > 1 3 9 < / i n t > < / v a l u e > < / i t e m > < i t e m > < k e y > < s t r i n g > S e r v i c e _ D a t e < / s t r i n g > < / k e y > < v a l u e > < i n t > 1 1 7 < / i n t > < / v a l u e > < / i t e m > < i t e m > < k e y > < s t r i n g > I n v o i c e _ D a t e < / s t r i n g > < / k e y > < v a l u e > < i n t > 1 1 7 < / i n t > < / v a l u e > < / i t e m > < i t e m > < k e y > < s t r i n g > S a l e s _ A m o u n t < / s t r i n g > < / k e y > < v a l u e > < i n t > 1 2 5 < / i n t > < / v a l u e > < / i t e m > < i t e m > < k e y > < s t r i n g > C o n t r a c t e d   H o u r s < / s t r i n g > < / k e y > < v a l u e > < i n t > 1 4 3 < / i n t > < / v a l u e > < / i t e m > < i t e m > < k e y > < s t r i n g > S a l e s _ P e r i o d < / s t r i n g > < / k e y > < v a l u e > < i n t > 1 1 6 < / i n t > < / v a l u e > < / i t e m > < i t e m > < k e y > < s t r i n g > Y e a r < / s t r i n g > < / k e y > < v a l u e > < i n t > 6 2 < / i n t > < / v a l u e > < / i t e m > < i t e m > < k e y > < s t r i n g > M o n t h < / s t r i n g > < / k e y > < v a l u e > < i n t > 7 7 < / i n t > < / v a l u e > < / i t e m > < i t e m > < k e y > < s t r i n g > M o n t h   N u m < / s t r i n g > < / k e y > < v a l u e > < i n t > 1 1 0 < / i n t > < / v a l u e > < / i t e m > < i t e m > < k e y > < s t r i n g > D a y < / s t r i n g > < / k e y > < v a l u e > < i n t > 5 9 < / i n t > < / v a l u e > < / i t e m > < / C o l u m n W i d t h s > < C o l u m n D i s p l a y I n d e x > < i t e m > < k e y > < s t r i n g > R e g i o n < / s t r i n g > < / k e y > < v a l u e > < i n t > 0 < / i n t > < / v a l u e > < / i t e m > < i t e m > < k e y > < s t r i n g > M a r k e t < / s t r i n g > < / k e y > < v a l u e > < i n t > 1 < / i n t > < / v a l u e > < / i t e m > < i t e m > < k e y > < s t r i n g > B r a n c h _ N u m b e r < / s t r i n g > < / k e y > < v a l u e > < i n t > 2 < / i n t > < / v a l u e > < / i t e m > < i t e m > < k e y > < s t r i n g > E m p l o y e e _ N u m b e r < / s t r i n g > < / k e y > < v a l u e > < i n t > 3 < / i n t > < / v a l u e > < / i t e m > < i t e m > < k e y > < s t r i n g > L a s t _ N a m e < / s t r i n g > < / k e y > < v a l u e > < i n t > 4 < / i n t > < / v a l u e > < / i t e m > < i t e m > < k e y > < s t r i n g > F i r s t _ N a m e < / s t r i n g > < / k e y > < v a l u e > < i n t > 5 < / i n t > < / v a l u e > < / i t e m > < i t e m > < k e y > < s t r i n g > J o b _ C o d e < / s t r i n g > < / k e y > < v a l u e > < i n t > 6 < / i n t > < / v a l u e > < / i t e m > < i t e m > < k e y > < s t r i n g > I n v o i c e _ N u m b e r < / s t r i n g > < / k e y > < v a l u e > < i n t > 7 < / i n t > < / v a l u e > < / i t e m > < i t e m > < k e y > < s t r i n g > S e r v i c e _ D a t e < / s t r i n g > < / k e y > < v a l u e > < i n t > 8 < / i n t > < / v a l u e > < / i t e m > < i t e m > < k e y > < s t r i n g > I n v o i c e _ D a t e < / s t r i n g > < / k e y > < v a l u e > < i n t > 9 < / i n t > < / v a l u e > < / i t e m > < i t e m > < k e y > < s t r i n g > S a l e s _ A m o u n t < / s t r i n g > < / k e y > < v a l u e > < i n t > 1 0 < / i n t > < / v a l u e > < / i t e m > < i t e m > < k e y > < s t r i n g > C o n t r a c t e d   H o u r s < / s t r i n g > < / k e y > < v a l u e > < i n t > 1 1 < / i n t > < / v a l u e > < / i t e m > < i t e m > < k e y > < s t r i n g > S a l e s _ P e r i o d < / s t r i n g > < / k e y > < v a l u e > < i n t > 1 2 < / i n t > < / v a l u e > < / i t e m > < i t e m > < k e y > < s t r i n g > Y e a r < / s t r i n g > < / k e y > < v a l u e > < i n t > 1 3 < / i n t > < / v a l u e > < / i t e m > < i t e m > < k e y > < s t r i n g > M o n t h < / s t r i n g > < / k e y > < v a l u e > < i n t > 1 4 < / i n t > < / v a l u e > < / i t e m > < i t e m > < k e y > < s t r i n g > M o n t h   N u m < / s t r i n g > < / k e y > < v a l u e > < i n t > 1 5 < / i n t > < / v a l u e > < / i t e m > < i t e m > < k e y > < s t r i n g > D a y < / s t r i n g > < / k e y > < v a l u e > < i n t > 1 6 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 1 5 4 < / H e i g h t > < / S a n d b o x E d i t o r . F o r m u l a B a r S t a t e > ] ] > < / C u s t o m C o n t e n t > < / G e m i n i > 
</file>

<file path=customXml/item17.xml>��< ? x m l   v e r s i o n = " 1 . 0 "   e n c o d i n g = " U T F - 1 6 " ? > < G e m i n i   x m l n s = " h t t p : / / g e m i n i / p i v o t c u s t o m i z a t i o n / 1 4 d 9 5 0 a 3 - 2 6 c 7 - 4 1 5 2 - b 2 c e - 5 b 2 8 b 0 c 8 3 4 1 9 " > < 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 S a l e s   V o l u m e < / M e a s u r e N a m e > < D i s p l a y N a m e > S a l e s   V o l u m e 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C a l c u l a t e d F i e l d s > < S A H o s t H a s h > 0 < / S A H o s t H a s h > < G e m i n i F i e l d L i s t V i s i b l e > T r u e < / G e m i n i F i e l d L i s t V i s i b l e > < / S e t t i n g s > ] ] > < / C u s t o m C o n t e n t > < / G e m i n i > 
</file>

<file path=customXml/item18.xml>��< ? x m l   v e r s i o n = " 1 . 0 "   e n c o d i n g = " U T F - 1 6 " ? > < G e m i n i   x m l n s = " h t t p : / / g e m i n i / p i v o t c u s t o m i z a t i o n / 8 9 c f 6 4 4 f - 1 b 9 c - 4 b 2 d - a d 2 6 - 4 d a 9 d d c d f c e d " > < 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 V o l u m e < / M e a s u r e N a m e > < D i s p l a y N a m e > V o l u m e 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 R e v e n u e   P e r   C o n t r a c t e d   H o u r < / M e a s u r e N a m e > < D i s p l a y N a m e > R e v e n u e   P e r   C o n t r a c t e d   H o u r < / D i s p l a y N a m e > < V i s i b l e > F a l s e < / V i s i b l e > < / i t e m > < i t e m > < M e a s u r e N a m e > S a l e s   V o l u m e < / M e a s u r e N a m e > < D i s p l a y N a m e > S a l e s   V o l u m e 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19.xml>��< ? x m l   v e r s i o n = " 1 . 0 "   e n c o d i n g = " U T F - 1 6 " ? > < G e m i n i   x m l n s = " h t t p : / / g e m i n i / p i v o t c u s t o m i z a t i o n / C l i e n t W i n d o w X M L " > < C u s t o m C o n t e n t > < ! [ C D A T A [ T r a n s a c t i o n M a s t e r _ f a 2 c 5 4 d 2 - 7 0 b 3 - 4 8 6 8 - 9 a 1 1 - 6 4 d 2 2 1 5 b 6 5 0 7 ] ] > < / C u s t o m C o n t e n t > < / G e m i n i > 
</file>

<file path=customXml/item2.xml>��< ? x m l   v e r s i o n = " 1 . 0 "   e n c o d i n g = " U T F - 1 6 " ? > < G e m i n i   x m l n s = " h t t p : / / g e m i n i / p i v o t c u s t o m i z a t i o n / S h o w H i d d e n " > < C u s t o m C o n t e n t > < ! [ C D A T A [ T r u e ] ] > < / 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 C u s t o m e r M a s t e r _ 8 6 e 9 6 a 4 d - e 9 4 e - 4 4 3 f - 8 1 d 8 - f b 2 a 2 e 7 c 1 8 1 6 < / K e y > < V a l u e   x m l n s : a = " h t t p : / / s c h e m a s . d a t a c o n t r a c t . o r g / 2 0 0 4 / 0 7 / M i c r o s o f t . A n a l y s i s S e r v i c e s . C o m m o n " > < a : H a s F o c u s > t r u e < / a : H a s F o c u s > < a : S i z e A t D p i 9 6 > 1 1 3 < / a : S i z e A t D p i 9 6 > < a : V i s i b l e > t r u e < / a : V i s i b l e > < / V a l u e > < / K e y V a l u e O f s t r i n g S a n d b o x E d i t o r . M e a s u r e G r i d S t a t e S c d E 3 5 R y > < K e y V a l u e O f s t r i n g S a n d b o x E d i t o r . M e a s u r e G r i d S t a t e S c d E 3 5 R y > < K e y > E m p l o y e e _ M a s t e r _ 1 7 f 5 8 c b e - 4 5 8 0 - 4 2 3 9 - 8 c f d - 1 5 7 f b a 8 2 2 8 5 0 < / K e y > < V a l u e   x m l n s : a = " h t t p : / / s c h e m a s . d a t a c o n t r a c t . o r g / 2 0 0 4 / 0 7 / M i c r o s o f t . A n a l y s i s S e r v i c e s . C o m m o n " > < a : H a s F o c u s > t r u e < / a : H a s F o c u s > < a : S i z e A t D p i 9 6 > 2 0 0 < / a : S i z e A t D p i 9 6 > < a : V i s i b l e > t r u e < / a : V i s i b l e > < / V a l u e > < / K e y V a l u e O f s t r i n g S a n d b o x E d i t o r . M e a s u r e G r i d S t a t e S c d E 3 5 R y > < K e y V a l u e O f s t r i n g S a n d b o x E d i t o r . M e a s u r e G r i d S t a t e S c d E 3 5 R y > < K e y > L o c a t i o n M a s t e r _ b 1 4 2 e c 7 b - 9 0 0 4 - 4 a 0 3 - 8 a d c - 0 6 7 8 0 1 a 1 c 5 9 c < / K e y > < V a l u e   x m l n s : a = " h t t p : / / s c h e m a s . d a t a c o n t r a c t . o r g / 2 0 0 4 / 0 7 / M i c r o s o f t . A n a l y s i s S e r v i c e s . C o m m o n " > < a : H a s F o c u s > t r u e < / a : H a s F o c u s > < a : S i z e A t D p i 9 6 > 1 1 3 < / a : S i z e A t D p i 9 6 > < a : V i s i b l e > t r u e < / a : V i s i b l e > < / V a l u e > < / K e y V a l u e O f s t r i n g S a n d b o x E d i t o r . M e a s u r e G r i d S t a t e S c d E 3 5 R y > < K e y V a l u e O f s t r i n g S a n d b o x E d i t o r . M e a s u r e G r i d S t a t e S c d E 3 5 R y > < K e y > T r a n s a c t i o n M a s t e r _ f a 2 c 5 4 d 2 - 7 0 b 3 - 4 8 6 8 - 9 a 1 1 - 6 4 d 2 2 1 5 b 6 5 0 7 < / K e y > < V a l u e   x m l n s : a = " h t t p : / / s c h e m a s . d a t a c o n t r a c t . o r g / 2 0 0 4 / 0 7 / M i c r o s o f t . A n a l y s i s S e r v i c e s . C o m m o n " > < a : H a s F o c u s > t r u e < / a : H a s F o c u s > < a : S i z e A t D p i 9 6 > 4 3 < / a : S i z e A t D p i 9 6 > < a : V i s i b l e > t r u e < / a : V i s i b l e > < / V a l u e > < / K e y V a l u e O f s t r i n g S a n d b o x E d i t o r . M e a s u r e G r i d S t a t e S c d E 3 5 R y > < K e y V a l u e O f s t r i n g S a n d b o x E d i t o r . M e a s u r e G r i d S t a t e S c d E 3 5 R y > < K e y > P r o d u c t M a s t e r _ 0 f 6 6 6 9 9 e - b d 5 3 - 4 0 e 8 - a 5 e 5 - 9 4 a 7 b c c 1 6 e a 5 < / K e y > < V a l u e   x m l n s : a = " h t t p : / / s c h e m a s . d a t a c o n t r a c t . o r g / 2 0 0 4 / 0 7 / M i c r o s o f t . A n a l y s i s S e r v i c e s . C o m m o n " > < a : H a s F o c u s > t r u e < / a : H a s F o c u s > < a : S i z e A t D p i 9 6 > 1 1 3 < / a : S i z e A t D p i 9 6 > < a : V i s i b l e > t r u e < / a : V i s i b l e > < / V a l u e > < / K e y V a l u e O f s t r i n g S a n d b o x E d i t o r . M e a s u r e G r i d S t a t e S c d E 3 5 R y > < K e y V a l u e O f s t r i n g S a n d b o x E d i t o r . M e a s u r e G r i d S t a t e S c d E 3 5 R y > < K e y > P r i c e M a s t e r _ 3 e e b 5 a 8 d - f c 0 e - 4 b 2 c - b f 2 8 - 9 b f f f 7 6 1 f e e 7 < / K e y > < V a l u e   x m l n s : a = " h t t p : / / s c h e m a s . d a t a c o n t r a c t . o r g / 2 0 0 4 / 0 7 / M i c r o s o f t . A n a l y s i s S e r v i c e s . C o m m o n " > < a : H a s F o c u s > t r u e < / a : H a s F o c u s > < a : S i z e A t D p i 9 6 > 1 1 3 < / a : S i z e A t D p i 9 6 > < a : V i s i b l e > t r u e < / a : V i s i b l e > < / V a l u e > < / K e y V a l u e O f s t r i n g S a n d b o x E d i t o r . M e a s u r e G r i d S t a t e S c d E 3 5 R y > < K e y V a l u e O f s t r i n g S a n d b o x E d i t o r . M e a s u r e G r i d S t a t e S c d E 3 5 R y > < K e y > S a l e s _ B y _ E m p l o y e e _ b a 7 c a 0 d 0 - f 6 e b - 4 2 a 8 - 8 0 4 2 - 4 b 1 0 b 8 a a e 1 0 4 < / K e y > < V a l u e   x m l n s : a = " h t t p : / / s c h e m a s . d a t a c o n t r a c t . o r g / 2 0 0 4 / 0 7 / M i c r o s o f t . A n a l y s i s S e r v i c e s . C o m m o n " > < a : H a s F o c u s > t r u e < / a : H a s F o c u s > < a : S i z e A t D p i 9 6 > 2 5 4 < / a : S i z e A t D p i 9 6 > < a : V i s i b l e > t r u e < / a : V i s i b l e > < / V a l u e > < / K e y V a l u e O f s t r i n g S a n d b o x E d i t o r . M e a s u r e G r i d S t a t e S c d E 3 5 R y > < K e y V a l u e O f s t r i n g S a n d b o x E d i t o r . M e a s u r e G r i d S t a t e S c d E 3 5 R y > < K e y > T e s t   C o m m e n t s _ 1 5 9 8 c 6 2 7 - 2 3 4 c - 4 b 3 d - 8 3 0 c - 5 b f 5 5 d 9 5 7 f 2 d 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1.xml>��< ? x m l   v e r s i o n = " 1 . 0 "   e n c o d i n g = " U T F - 1 6 " ? > < G e m i n i   x m l n s = " h t t p : / / g e m i n i / p i v o t c u s t o m i z a t i o n / T a b l e X M L _ T r a n s a c t i o n M a s t e r _ f a 2 c 5 4 d 2 - 7 0 b 3 - 4 8 6 8 - 9 a 1 1 - 6 4 d 2 2 1 5 b 6 5 0 7 " > < C u s t o m C o n t e n t > < ! [ C D A T A [ < T a b l e W i d g e t G r i d S e r i a l i z a t i o n   x m l n s : x s d = " h t t p : / / w w w . w 3 . o r g / 2 0 0 1 / X M L S c h e m a "   x m l n s : x s i = " h t t p : / / w w w . w 3 . o r g / 2 0 0 1 / X M L S c h e m a - i n s t a n c e " > < C o l u m n S u g g e s t e d T y p e > < i t e m > < k e y > < s t r i n g > M o n t h < / s t r i n g > < / k e y > < v a l u e > < s t r i n g > E m p t y < / s t r i n g > < / v a l u e > < / i t e m > < / C o l u m n S u g g e s t e d T y p e > < C o l u m n F o r m a t   / > < C o l u m n A c c u r a c y   / > < C o l u m n C u r r e n c y S y m b o l   / > < C o l u m n P o s i t i v e P a t t e r n   / > < C o l u m n N e g a t i v e P a t t e r n   / > < C o l u m n W i d t h s > < i t e m > < k e y > < s t r i n g > K e y < / s t r i n g > < / k e y > < v a l u e > < i n t > 5 9 < / i n t > < / v a l u e > < / i t e m > < i t e m > < k e y > < s t r i n g > B r a n c h _ N u m b e r < / s t r i n g > < / k e y > < v a l u e > < i n t > 2 8 5 < / i n t > < / v a l u e > < / i t e m > < i t e m > < k e y > < s t r i n g > C u s t o m e r _ N u m b e r < / s t r i n g > < / k e y > < v a l u e > < i n t > 1 5 4 < / i n t > < / v a l u e > < / i t e m > < i t e m > < k e y > < s t r i n g > P r o d u c t _ N u m b e r < / s t r i n g > < / k e y > < v a l u e > < i n t > 1 4 2 < / i n t > < / v a l u e > < / i t e m > < i t e m > < k e y > < s t r i n g > I n v o i c e _ N u m b e r < / s t r i n g > < / k e y > < v a l u e > < i n t > 1 3 9 < / i n t > < / v a l u e > < / i t e m > < i t e m > < k e y > < s t r i n g > S e r v i c e _ D a t e < / s t r i n g > < / k e y > < v a l u e > < i n t > 1 1 7 < / i n t > < / v a l u e > < / i t e m > < i t e m > < k e y > < s t r i n g > I n v o i c e _ D a t e < / s t r i n g > < / k e y > < v a l u e > < i n t > 1 1 7 < / i n t > < / v a l u e > < / i t e m > < i t e m > < k e y > < s t r i n g > S a l e s _ A m o u n t < / s t r i n g > < / k e y > < v a l u e > < i n t > 1 2 5 < / i n t > < / v a l u e > < / i t e m > < i t e m > < k e y > < s t r i n g > C o n t r a c t e d   H o u r s < / s t r i n g > < / k e y > < v a l u e > < i n t > 1 4 3 < / i n t > < / v a l u e > < / i t e m > < i t e m > < k e y > < s t r i n g > S a l e s _ P e r i o d < / s t r i n g > < / k e y > < v a l u e > < i n t > 1 1 6 < / i n t > < / v a l u e > < / i t e m > < i t e m > < k e y > < s t r i n g > S a l e s _ R e p < / s t r i n g > < / k e y > < v a l u e > < i n t > 9 9 < / i n t > < / v a l u e > < / i t e m > < i t e m > < k e y > < s t r i n g > D a y < / s t r i n g > < / k e y > < v a l u e > < i n t > 5 9 < / i n t > < / v a l u e > < / i t e m > < i t e m > < k e y > < s t r i n g > Y e a r < / s t r i n g > < / k e y > < v a l u e > < i n t > 6 2 < / i n t > < / v a l u e > < / i t e m > < i t e m > < k e y > < s t r i n g > M o n t h < / s t r i n g > < / k e y > < v a l u e > < i n t > 7 7 < / i n t > < / v a l u e > < / i t e m > < i t e m > < k e y > < s t r i n g > D a y _ O f _ W e e k < / s t r i n g > < / k e y > < v a l u e > < i n t > 1 1 9 < / i n t > < / v a l u e > < / i t e m > < i t e m > < k e y > < s t r i n g > m o n t h   n u m < / s t r i n g > < / k e y > < v a l u e > < i n t > 1 0 8 < / i n t > < / v a l u e > < / i t e m > < i t e m > < k e y > < s t r i n g > D o W   N u m < / s t r i n g > < / k e y > < v a l u e > < i n t > 9 9 < / i n t > < / v a l u e > < / i t e m > < / C o l u m n W i d t h s > < C o l u m n D i s p l a y I n d e x > < i t e m > < k e y > < s t r i n g > K e y < / s t r i n g > < / k e y > < v a l u e > < i n t > 0 < / i n t > < / v a l u e > < / i t e m > < i t e m > < k e y > < s t r i n g > B r a n c h _ N u m b e r < / s t r i n g > < / k e y > < v a l u e > < i n t > 1 < / i n t > < / v a l u e > < / i t e m > < i t e m > < k e y > < s t r i n g > C u s t o m e r _ N u m b e r < / s t r i n g > < / k e y > < v a l u e > < i n t > 2 < / i n t > < / v a l u e > < / i t e m > < i t e m > < k e y > < s t r i n g > P r o d u c t _ N u m b e r < / s t r i n g > < / k e y > < v a l u e > < i n t > 3 < / i n t > < / v a l u e > < / i t e m > < i t e m > < k e y > < s t r i n g > I n v o i c e _ N u m b e r < / s t r i n g > < / k e y > < v a l u e > < i n t > 4 < / i n t > < / v a l u e > < / i t e m > < i t e m > < k e y > < s t r i n g > S e r v i c e _ D a t e < / s t r i n g > < / k e y > < v a l u e > < i n t > 5 < / i n t > < / v a l u e > < / i t e m > < i t e m > < k e y > < s t r i n g > I n v o i c e _ D a t e < / s t r i n g > < / k e y > < v a l u e > < i n t > 6 < / i n t > < / v a l u e > < / i t e m > < i t e m > < k e y > < s t r i n g > S a l e s _ A m o u n t < / s t r i n g > < / k e y > < v a l u e > < i n t > 7 < / i n t > < / v a l u e > < / i t e m > < i t e m > < k e y > < s t r i n g > C o n t r a c t e d   H o u r s < / s t r i n g > < / k e y > < v a l u e > < i n t > 8 < / i n t > < / v a l u e > < / i t e m > < i t e m > < k e y > < s t r i n g > S a l e s _ P e r i o d < / s t r i n g > < / k e y > < v a l u e > < i n t > 9 < / i n t > < / v a l u e > < / i t e m > < i t e m > < k e y > < s t r i n g > S a l e s _ R e p < / s t r i n g > < / k e y > < v a l u e > < i n t > 1 0 < / i n t > < / v a l u e > < / i t e m > < i t e m > < k e y > < s t r i n g > D a y < / s t r i n g > < / k e y > < v a l u e > < i n t > 1 3 < / i n t > < / v a l u e > < / i t e m > < i t e m > < k e y > < s t r i n g > Y e a r < / s t r i n g > < / k e y > < v a l u e > < i n t > 1 1 < / i n t > < / v a l u e > < / i t e m > < i t e m > < k e y > < s t r i n g > M o n t h < / s t r i n g > < / k e y > < v a l u e > < i n t > 1 2 < / i n t > < / v a l u e > < / i t e m > < i t e m > < k e y > < s t r i n g > D a y _ O f _ W e e k < / s t r i n g > < / k e y > < v a l u e > < i n t > 1 4 < / i n t > < / v a l u e > < / i t e m > < i t e m > < k e y > < s t r i n g > m o n t h   n u m < / s t r i n g > < / k e y > < v a l u e > < i n t > 1 5 < / i n t > < / v a l u e > < / i t e m > < i t e m > < k e y > < s t r i n g > D o W   N u m < / s t r i n g > < / k e y > < v a l u e > < i n t > 1 6 < / i n t > < / v a l u e > < / i t e m > < / C o l u m n D i s p l a y I n d e x > < C o l u m n F r o z e n   / > < C o l u m n C h e c k e d   / > < C o l u m n F i l t e r > < i t e m > < k e y > < s t r i n g > Y e a r < / s t r i n g > < / k e y > < v a l u e > < F i l t e r E x p r e s s i o n   x s i : n i l = " t r u e "   / > < / v a l u e > < / i t e m > < / C o l u m n F i l t e r > < S e l e c t i o n F i l t e r > < i t e m > < k e y > < s t r i n g > Y e a r < / s t r i n g > < / k e y > < v a l u e > < S e l e c t i o n F i l t e r   x s i : n i l = " t r u e "   / > < / v a l u e > < / i t e m > < / S e l e c t i o n F i l t e r > < F i l t e r P a r a m e t e r s > < i t e m > < k e y > < s t r i n g > Y e a r < / s t r i n g > < / k e y > < v a l u e > < C o m m a n d P a r a m e t e r s   / > < / v a l u e > < / i t e m > < / F i l t e r P a r a m e t e r s > < I s S o r t D e s c e n d i n g > f a l s e < / I s S o r t D e s c e n d i n g > < / T a b l e W i d g e t G r i d S e r i a l i z a t i o n > ] ] > < / 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 L o c a t i o n M a s t e r 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 L o c a t i o n M a s t e r 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 C o l u m n s \ B r a n c h _ N u m b e r < / K e y > < / D i a g r a m O b j e c t K e y > < D i a g r a m O b j e c t K e y > < K e y > C o l u m n s \ M a r k e t < / 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 C o l u m n s \ B r a n c h _ N u m b e r < / K e y > < / a : K e y > < a : V a l u e   i : t y p e = " M e a s u r e G r i d N o d e V i e w S t a t e " > < L a y e d O u t > t r u e < / L a y e d O u t > < / a : V a l u e > < / a : K e y V a l u e O f D i a g r a m O b j e c t K e y a n y T y p e z b w N T n L X > < a : K e y V a l u e O f D i a g r a m O b j e c t K e y a n y T y p e z b w N T n L X > < a : K e y > < K e y > C o l u m n s \ M a r k e t < / 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 P r o d u c t M a s t e r 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 P r o d u c t M a s t e r 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 C o l u m n s \ P r o d u c t _ N u m b e r < / K e y > < / D i a g r a m O b j e c t K e y > < D i a g r a m O b j e c t K e y > < K e y > C o l u m n s \ P r o d u c t _ D e s c r i p t i o n < / K e y > < / D i a g r a m O b j e c t K e y > < D i a g r a m O b j e c t K e y > < K e y > C o l u m n s \ B u s i n e s s _ S e g m e n t 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 C o l u m n s \ P r o d u c t _ N u m b e r < / K e y > < / a : K e y > < a : V a l u e   i : t y p e = " M e a s u r e G r i d N o d e V i e w S t a t e " > < L a y e d O u t > t r u e < / L a y e d O u t > < / a : V a l u e > < / a : K e y V a l u e O f D i a g r a m O b j e c t K e y a n y T y p e z b w N T n L X > < a : K e y V a l u e O f D i a g r a m O b j e c t K e y a n y T y p e z b w N T n L X > < a : K e y > < K e y > C o l u m n s \ P r o d u c t _ D e s c r i p t i o n < / K e y > < / a : K e y > < a : V a l u e   i : t y p e = " M e a s u r e G r i d N o d e V i e w S t a t e " > < C o l u m n > 1 < / C o l u m n > < L a y e d O u t > t r u e < / L a y e d O u t > < / a : V a l u e > < / a : K e y V a l u e O f D i a g r a m O b j e c t K e y a n y T y p e z b w N T n L X > < a : K e y V a l u e O f D i a g r a m O b j e c t K e y a n y T y p e z b w N T n L X > < a : K e y > < K e y > C o l u m n s \ B u s i n e s s _ S e g m e n t < / K e y > < / a : K e y > < a : V a l u e   i : t y p e = " M e a s u r e G r i d N o d e V i e w S t a t e " > < C o l u m n > 2 < / C o l u m n > < L a y e d O u t > t r u e < / L a y e d O u t > < / a : V a l u e > < / a : K e y V a l u e O f D i a g r a m O b j e c t K e y a n y T y p e z b w N T n L X > < / V i e w S t a t e s > < / D i a g r a m M a n a g e r . S e r i a l i z a b l e D i a g r a m > < D i a g r a m M a n a g e r . S e r i a l i z a b l e D i a g r a m > < A d a p t e r   i : t y p e = " M e a s u r e D i a g r a m S a n d b o x A d a p t e r " > < T a b l e N a m e > P r i c e M a s t e r 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 P r i c e M a s t e r 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 C o l u m n s \ B r a n c h _ N u m b e r < / K e y > < / D i a g r a m O b j e c t K e y > < D i a g r a m O b j e c t K e y > < K e y > C o l u m n s \ P r o d u c t _ N u m b e r < / K e y > < / D i a g r a m O b j e c t K e y > < D i a g r a m O b j e c t K e y > < K e y > C o l u m n s \ P r i c e 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 C o l u m n s \ B r a n c h _ N u m b e r < / K e y > < / a : K e y > < a : V a l u e   i : t y p e = " M e a s u r e G r i d N o d e V i e w S t a t e " > < L a y e d O u t > t r u e < / L a y e d O u t > < / a : V a l u e > < / a : K e y V a l u e O f D i a g r a m O b j e c t K e y a n y T y p e z b w N T n L X > < a : K e y V a l u e O f D i a g r a m O b j e c t K e y a n y T y p e z b w N T n L X > < a : K e y > < K e y > C o l u m n s \ P r o d u c t _ N u m b e r < / K e y > < / a : K e y > < a : V a l u e   i : t y p e = " M e a s u r e G r i d N o d e V i e w S t a t e " > < C o l u m n > 1 < / C o l u m n > < L a y e d O u t > t r u e < / L a y e d O u t > < / a : V a l u e > < / a : K e y V a l u e O f D i a g r a m O b j e c t K e y a n y T y p e z b w N T n L X > < a : K e y V a l u e O f D i a g r a m O b j e c t K e y a n y T y p e z b w N T n L X > < a : K e y > < K e y > C o l u m n s \ P r i c e < / K e y > < / a : K e y > < a : V a l u e   i : t y p e = " M e a s u r e G r i d N o d e V i e w S t a t e " > < C o l u m n > 2 < / C o l u m n > < L a y e d O u t > t r u e < / L a y e d O u t > < / a : V a l u e > < / a : K e y V a l u e O f D i a g r a m O b j e c t K e y a n y T y p e z b w N T n L X > < / V i e w S t a t e s > < / D i a g r a m M a n a g e r . S e r i a l i z a b l e D i a g r a m > < D i a g r a m M a n a g e r . S e r i a l i z a b l e D i a g r a m > < A d a p t e r   i : t y p e = " M e a s u r e D i a g r a m S a n d b o x A d a p t e r " > < T a b l e N a m e > E m p l o y e e _ M a s t e r 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 E m p l o y e e _ M a s t e r 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 M e a s u r e s \ I n a c t i v e   E m p l o y e e s < / K e y > < / D i a g r a m O b j e c t K e y > < D i a g r a m O b j e c t K e y > < K e y > M e a s u r e s \ I n a c t i v e   E m p l o y e e s \ T a g I n f o \ F o r m u l a < / K e y > < / D i a g r a m O b j e c t K e y > < D i a g r a m O b j e c t K e y > < K e y > M e a s u r e s \ I n a c t i v e   E m p l o y e e s \ T a g I n f o \ V a l u e < / K e y > < / D i a g r a m O b j e c t K e y > < D i a g r a m O b j e c t K e y > < K e y > M e a s u r e s \ A c t i v e   E m p l o y e e s < / K e y > < / D i a g r a m O b j e c t K e y > < D i a g r a m O b j e c t K e y > < K e y > M e a s u r e s \ A c t i v e   E m p l o y e e s \ T a g I n f o \ F o r m u l a < / K e y > < / D i a g r a m O b j e c t K e y > < D i a g r a m O b j e c t K e y > < K e y > M e a s u r e s \ A c t i v e   E m p l o y e e s \ T a g I n f o \ V a l u e < / K e y > < / D i a g r a m O b j e c t K e y > < D i a g r a m O b j e c t K e y > < K e y > C o l u m n s \ E m p l o y e e _ N u m b e r < / K e y > < / D i a g r a m O b j e c t K e y > < D i a g r a m O b j e c t K e y > < K e y > C o l u m n s \ L a s t _ N a m e < / K e y > < / D i a g r a m O b j e c t K e y > < D i a g r a m O b j e c t K e y > < K e y > C o l u m n s \ F i r s t _ N a m e < / K e y > < / D i a g r a m O b j e c t K e y > < D i a g r a m O b j e c t K e y > < K e y > C o l u m n s \ E m p l o y e e _ S t a t u s < / K e y > < / D i a g r a m O b j e c t K e y > < D i a g r a m O b j e c t K e y > < K e y > C o l u m n s \ H i r e _ D a t e < / K e y > < / D i a g r a m O b j e c t K e y > < D i a g r a m O b j e c t K e y > < K e y > C o l u m n s \ L a s t _ D a t e _ W o r k e d < / K e y > < / D i a g r a m O b j e c t K e y > < D i a g r a m O b j e c t K e y > < K e y > C o l u m n s \ J o b _ T i t l e < / K e y > < / D i a g r a m O b j e c t K e y > < D i a g r a m O b j e c t K e y > < K e y > C o l u m n s \ J o b _ C o d e < / K e y > < / D i a g r a m O b j e c t K e y > < D i a g r a m O b j e c t K e y > < K e y > C o l u m n s \ H o m e _ B r a n c h < / K e y > < / D i a g r a m O b j e c t K e y > < D i a g r a m O b j e c t K e y > < K e y > C o l u m n s \ E m p l o y e e   F u l l   N a m e < / K e y > < / D i a g r a m O b j e c t K e y > < D i a g r a m O b j e c t K e y > < K e y > C o l u m n s \ E m p l o y e e   S t a t u s 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 M e a s u r e s \ I n a c t i v e   E m p l o y e e s < / K e y > < / a : K e y > < a : V a l u e   i : t y p e = " M e a s u r e G r i d N o d e V i e w S t a t e " > < C o l u m n > 1 < / C o l u m n > < L a y e d O u t > t r u e < / L a y e d O u t > < R o w > 1 < / R o w > < / a : V a l u e > < / a : K e y V a l u e O f D i a g r a m O b j e c t K e y a n y T y p e z b w N T n L X > < a : K e y V a l u e O f D i a g r a m O b j e c t K e y a n y T y p e z b w N T n L X > < a : K e y > < K e y > M e a s u r e s \ I n a c t i v e   E m p l o y e e s \ T a g I n f o \ F o r m u l a < / K e y > < / a : K e y > < a : V a l u e   i : t y p e = " M e a s u r e G r i d V i e w S t a t e I D i a g r a m T a g A d d i t i o n a l I n f o " / > < / a : K e y V a l u e O f D i a g r a m O b j e c t K e y a n y T y p e z b w N T n L X > < a : K e y V a l u e O f D i a g r a m O b j e c t K e y a n y T y p e z b w N T n L X > < a : K e y > < K e y > M e a s u r e s \ I n a c t i v e   E m p l o y e e s \ T a g I n f o \ V a l u e < / K e y > < / a : K e y > < a : V a l u e   i : t y p e = " M e a s u r e G r i d V i e w S t a t e I D i a g r a m T a g A d d i t i o n a l I n f o " / > < / a : K e y V a l u e O f D i a g r a m O b j e c t K e y a n y T y p e z b w N T n L X > < a : K e y V a l u e O f D i a g r a m O b j e c t K e y a n y T y p e z b w N T n L X > < a : K e y > < K e y > M e a s u r e s \ A c t i v e   E m p l o y e e s < / K e y > < / a : K e y > < a : V a l u e   i : t y p e = " M e a s u r e G r i d N o d e V i e w S t a t e " > < C o l u m n > 1 < / C o l u m n > < L a y e d O u t > t r u e < / L a y e d O u t > < R o w > 2 < / R o w > < / a : V a l u e > < / a : K e y V a l u e O f D i a g r a m O b j e c t K e y a n y T y p e z b w N T n L X > < a : K e y V a l u e O f D i a g r a m O b j e c t K e y a n y T y p e z b w N T n L X > < a : K e y > < K e y > M e a s u r e s \ A c t i v e   E m p l o y e e s \ T a g I n f o \ F o r m u l a < / K e y > < / a : K e y > < a : V a l u e   i : t y p e = " M e a s u r e G r i d V i e w S t a t e I D i a g r a m T a g A d d i t i o n a l I n f o " / > < / a : K e y V a l u e O f D i a g r a m O b j e c t K e y a n y T y p e z b w N T n L X > < a : K e y V a l u e O f D i a g r a m O b j e c t K e y a n y T y p e z b w N T n L X > < a : K e y > < K e y > M e a s u r e s \ A c t i v e   E m p l o y e e s \ T a g I n f o \ V a l u e < / K e y > < / a : K e y > < a : V a l u e   i : t y p e = " M e a s u r e G r i d V i e w S t a t e I D i a g r a m T a g A d d i t i o n a l I n f o " / > < / a : K e y V a l u e O f D i a g r a m O b j e c t K e y a n y T y p e z b w N T n L X > < a : K e y V a l u e O f D i a g r a m O b j e c t K e y a n y T y p e z b w N T n L X > < a : K e y > < K e y > C o l u m n s \ E m p l o y e e _ N u m b e r < / K e y > < / a : K e y > < a : V a l u e   i : t y p e = " M e a s u r e G r i d N o d e V i e w S t a t e " > < L a y e d O u t > t r u e < / L a y e d O u t > < / a : V a l u e > < / a : K e y V a l u e O f D i a g r a m O b j e c t K e y a n y T y p e z b w N T n L X > < a : K e y V a l u e O f D i a g r a m O b j e c t K e y a n y T y p e z b w N T n L X > < a : K e y > < K e y > C o l u m n s \ L a s t _ N a m e < / 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 C o l u m n s \ E m p l o y e e _ S t a t u s < / K e y > < / a : K e y > < a : V a l u e   i : t y p e = " M e a s u r e G r i d N o d e V i e w S t a t e " > < C o l u m n > 3 < / C o l u m n > < L a y e d O u t > t r u e < / L a y e d O u t > < / a : V a l u e > < / a : K e y V a l u e O f D i a g r a m O b j e c t K e y a n y T y p e z b w N T n L X > < a : K e y V a l u e O f D i a g r a m O b j e c t K e y a n y T y p e z b w N T n L X > < a : K e y > < K e y > C o l u m n s \ H i r e _ D a t e < / K e y > < / a : K e y > < a : V a l u e   i : t y p e = " M e a s u r e G r i d N o d e V i e w S t a t e " > < C o l u m n > 4 < / C o l u m n > < L a y e d O u t > t r u e < / L a y e d O u t > < / a : V a l u e > < / a : K e y V a l u e O f D i a g r a m O b j e c t K e y a n y T y p e z b w N T n L X > < a : K e y V a l u e O f D i a g r a m O b j e c t K e y a n y T y p e z b w N T n L X > < a : K e y > < K e y > C o l u m n s \ L a s t _ D a t e _ W o r k e d < / K e y > < / a : K e y > < a : V a l u e   i : t y p e = " M e a s u r e G r i d N o d e V i e w S t a t e " > < C o l u m n > 5 < / C o l u m n > < L a y e d O u t > t r u e < / L a y e d O u t > < / a : V a l u e > < / a : K e y V a l u e O f D i a g r a m O b j e c t K e y a n y T y p e z b w N T n L X > < a : K e y V a l u e O f D i a g r a m O b j e c t K e y a n y T y p e z b w N T n L X > < a : K e y > < K e y > C o l u m n s \ J o b _ T i t l e < / K e y > < / a : K e y > < a : V a l u e   i : t y p e = " M e a s u r e G r i d N o d e V i e w S t a t e " > < C o l u m n > 6 < / C o l u m n > < L a y e d O u t > t r u e < / L a y e d O u t > < / a : V a l u e > < / a : K e y V a l u e O f D i a g r a m O b j e c t K e y a n y T y p e z b w N T n L X > < a : K e y V a l u e O f D i a g r a m O b j e c t K e y a n y T y p e z b w N T n L X > < a : K e y > < K e y > C o l u m n s \ J o b _ C o d e < / K e y > < / a : K e y > < a : V a l u e   i : t y p e = " M e a s u r e G r i d N o d e V i e w S t a t e " > < C o l u m n > 7 < / C o l u m n > < L a y e d O u t > t r u e < / L a y e d O u t > < / a : V a l u e > < / a : K e y V a l u e O f D i a g r a m O b j e c t K e y a n y T y p e z b w N T n L X > < a : K e y V a l u e O f D i a g r a m O b j e c t K e y a n y T y p e z b w N T n L X > < a : K e y > < K e y > C o l u m n s \ H o m e _ B r a n c h < / K e y > < / a : K e y > < a : V a l u e   i : t y p e = " M e a s u r e G r i d N o d e V i e w S t a t e " > < C o l u m n > 8 < / C o l u m n > < L a y e d O u t > t r u e < / L a y e d O u t > < / a : V a l u e > < / a : K e y V a l u e O f D i a g r a m O b j e c t K e y a n y T y p e z b w N T n L X > < a : K e y V a l u e O f D i a g r a m O b j e c t K e y a n y T y p e z b w N T n L X > < a : K e y > < K e y > C o l u m n s \ E m p l o y e e   F u l l   N a m e < / K e y > < / a : K e y > < a : V a l u e   i : t y p e = " M e a s u r e G r i d N o d e V i e w S t a t e " > < C o l u m n > 9 < / C o l u m n > < L a y e d O u t > t r u e < / L a y e d O u t > < / a : V a l u e > < / a : K e y V a l u e O f D i a g r a m O b j e c t K e y a n y T y p e z b w N T n L X > < a : K e y V a l u e O f D i a g r a m O b j e c t K e y a n y T y p e z b w N T n L X > < a : K e y > < K e y > C o l u m n s \ E m p l o y e e   S t a t u s < / K e y > < / a : K e y > < a : V a l u e   i : t y p e = " M e a s u r e G r i d N o d e V i e w S t a t e " > < C o l u m n > 1 0 < / C o l u m n > < L a y e d O u t > t r u e < / L a y e d O u t > < / a : V a l u e > < / a : K e y V a l u e O f D i a g r a m O b j e c t K e y a n y T y p e z b w N T n L X > < / V i e w S t a t e s > < / D i a g r a m M a n a g e r . S e r i a l i z a b l e D i a g r a m > < D i a g r a m M a n a g e r . S e r i a l i z a b l e D i a g r a m > < A d a p t e r   i : t y p e = " M e a s u r e D i a g r a m S a n d b o x A d a p t e r " > < T a b l e N a m e > S a l e s _ B y _ E m p l o y e e 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 S a l e s _ B y _ E m p l o y e e 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 S a l e s _ A m o u n t   2 < / K e y > < / D i a g r a m O b j e c t K e y > < D i a g r a m O b j e c t K e y > < K e y > M e a s u r e s \ S u m   o f   S a l e s _ A m o u n t   2 \ T a g I n f o \ F o r m u l a < / K e y > < / D i a g r a m O b j e c t K e y > < D i a g r a m O b j e c t K e y > < K e y > M e a s u r e s \ S u m   o f   S a l e s _ A m o u n t   2 \ T a g I n f o \ V a l u e < / K e y > < / D i a g r a m O b j e c t K e y > < D i a g r a m O b j e c t K e y > < K e y > M e a s u r e s \ S u m   o f   Y e a r < / K e y > < / D i a g r a m O b j e c t K e y > < D i a g r a m O b j e c t K e y > < K e y > M e a s u r e s \ S u m   o f   Y e a r \ T a g I n f o \ F o r m u l a < / K e y > < / D i a g r a m O b j e c t K e y > < D i a g r a m O b j e c t K e y > < K e y > M e a s u r e s \ S u m   o f   Y e a r \ T a g I n f o \ V a l u e < / K e y > < / D i a g r a m O b j e c t K e y > < D i a g r a m O b j e c t K e y > < K e y > M e a s u r e s \ S u m   o f   C o n t r a c t e d   H o u r s < / K e y > < / D i a g r a m O b j e c t K e y > < D i a g r a m O b j e c t K e y > < K e y > M e a s u r e s \ S u m   o f   C o n t r a c t e d   H o u r s \ T a g I n f o \ F o r m u l a < / K e y > < / D i a g r a m O b j e c t K e y > < D i a g r a m O b j e c t K e y > < K e y > M e a s u r e s \ S u m   o f   C o n t r a c t e d   H o u r s \ T a g I n f o \ V a l u e < / K e y > < / D i a g r a m O b j e c t K e y > < D i a g r a m O b j e c t K e y > < K e y > M e a s u r e s \ S u m   o f   I n v o i c e _ N u m b e r < / K e y > < / D i a g r a m O b j e c t K e y > < D i a g r a m O b j e c t K e y > < K e y > M e a s u r e s \ S u m   o f   I n v o i c e _ N u m b e r \ T a g I n f o \ F o r m u l a < / K e y > < / D i a g r a m O b j e c t K e y > < D i a g r a m O b j e c t K e y > < K e y > M e a s u r e s \ S u m   o f   I n v o i c e _ N u m b e r \ T a g I n f o \ V a l u e < / K e y > < / D i a g r a m O b j e c t K e y > < D i a g r a m O b j e c t K e y > < K e y > M e a s u r e s \ S u m   o f   D a y < / K e y > < / D i a g r a m O b j e c t K e y > < D i a g r a m O b j e c t K e y > < K e y > M e a s u r e s \ S u m   o f   D a y \ T a g I n f o \ F o r m u l a < / K e y > < / D i a g r a m O b j e c t K e y > < D i a g r a m O b j e c t K e y > < K e y > M e a s u r e s \ S u m   o f   D a y \ T a g I n f o \ V a l u e < / K e y > < / D i a g r a m O b j e c t K e y > < D i a g r a m O b j e c t K e y > < K e y > M e a s u r e s \ C o u n t   o f   E m p l o y e e _ N u m b e r < / K e y > < / D i a g r a m O b j e c t K e y > < D i a g r a m O b j e c t K e y > < K e y > M e a s u r e s \ C o u n t   o f   E m p l o y e e _ N u m b e r \ T a g I n f o \ F o r m u l a < / K e y > < / D i a g r a m O b j e c t K e y > < D i a g r a m O b j e c t K e y > < K e y > M e a s u r e s \ C o u n t   o f   E m p l o y e e _ N u m b e r \ T a g I n f o \ V a l u e < / K e y > < / D i a g r a m O b j e c t K e y > < D i a g r a m O b j e c t K e y > < K e y > M e a s u r e s \ D i s t i n c t   C o u n t   o f   E m p l o y e e _ N u m b e r < / K e y > < / D i a g r a m O b j e c t K e y > < D i a g r a m O b j e c t K e y > < K e y > M e a s u r e s \ D i s t i n c t   C o u n t   o f   E m p l o y e e _ N u m b e r \ T a g I n f o \ F o r m u l a < / K e y > < / D i a g r a m O b j e c t K e y > < D i a g r a m O b j e c t K e y > < K e y > M e a s u r e s \ D i s t i n c t   C o u n t   o f   E m p l o y e e _ N u m b e r \ T a g I n f o \ V a l u e < / K e y > < / D i a g r a m O b j e c t K e y > < D i a g r a m O b j e c t K e y > < K e y > M e a s u r e s \ R e v e n u e   P e r   C o n t r a c t e d   H o u r < / K e y > < / D i a g r a m O b j e c t K e y > < D i a g r a m O b j e c t K e y > < K e y > M e a s u r e s \ R e v e n u e   P e r   C o n t r a c t e d   H o u r \ T a g I n f o \ F o r m u l a < / K e y > < / D i a g r a m O b j e c t K e y > < D i a g r a m O b j e c t K e y > < K e y > M e a s u r e s \ R e v e n u e   P e r   C o n t r a c t e d   H o u r \ T a g I n f o \ V a l u e < / K e y > < / D i a g r a m O b j e c t K e y > < D i a g r a m O b j e c t K e y > < K e y > M e a s u r e s \ S a l e s   V o l u m e < / K e y > < / D i a g r a m O b j e c t K e y > < D i a g r a m O b j e c t K e y > < K e y > M e a s u r e s \ S a l e s   V o l u m e \ T a g I n f o \ F o r m u l a < / K e y > < / D i a g r a m O b j e c t K e y > < D i a g r a m O b j e c t K e y > < K e y > M e a s u r e s \ S a l e s   V o l u m e \ T a g I n f o \ V a l u e < / K e y > < / D i a g r a m O b j e c t K e y > < D i a g r a m O b j e c t K e y > < K e y > M e a s u r e s \ S a l e s   V o l u m e   P e r   H o u r < / K e y > < / D i a g r a m O b j e c t K e y > < D i a g r a m O b j e c t K e y > < K e y > M e a s u r e s \ S a l e s   V o l u m e   P e r   H o u r \ T a g I n f o \ F o r m u l a < / K e y > < / D i a g r a m O b j e c t K e y > < D i a g r a m O b j e c t K e y > < K e y > M e a s u r e s \ S a l e s   V o l u m e   P e r   H o u r \ T a g I n f o \ V a l u e < / K e y > < / D i a g r a m O b j e c t K e y > < D i a g r a m O b j e c t K e y > < K e y > M e a s u r e s \ H o u r s   W o r k e d   F o r   S a l e < / K e y > < / D i a g r a m O b j e c t K e y > < D i a g r a m O b j e c t K e y > < K e y > M e a s u r e s \ H o u r s   W o r k e d   F o r   S a l e \ T a g I n f o \ F o r m u l a < / K e y > < / D i a g r a m O b j e c t K e y > < D i a g r a m O b j e c t K e y > < K e y > M e a s u r e s \ H o u r s   W o r k e d   F o r   S a l e \ T a g I n f o \ V a l u e < / K e y > < / D i a g r a m O b j e c t K e y > < D i a g r a m O b j e c t K e y > < K e y > M e a s u r e s \ E m p l o y e e   U s a g e   R a t e < / K e y > < / D i a g r a m O b j e c t K e y > < D i a g r a m O b j e c t K e y > < K e y > M e a s u r e s \ E m p l o y e e   U s a g e   R a t e \ T a g I n f o \ F o r m u l a < / K e y > < / D i a g r a m O b j e c t K e y > < D i a g r a m O b j e c t K e y > < K e y > M e a s u r e s \ E m p l o y e e   U s a g e   R a t e \ T a g I n f o \ V a l u e < / K e y > < / D i a g r a m O b j e c t K e y > < D i a g r a m O b j e c t K e y > < K e y > M e a s u r e s \ R e v e n u e   P e r   E m p l o y e e < / K e y > < / D i a g r a m O b j e c t K e y > < D i a g r a m O b j e c t K e y > < K e y > M e a s u r e s \ R e v e n u e   P e r   E m p l o y e e \ T a g I n f o \ F o r m u l a < / K e y > < / D i a g r a m O b j e c t K e y > < D i a g r a m O b j e c t K e y > < K e y > M e a s u r e s \ R e v e n u e   P e r   E m p l o y e e \ T a g I n f o \ V a l u e < / K e y > < / D i a g r a m O b j e c t K e y > < D i a g r a m O b j e c t K e y > < K e y > M e a s u r e s \ T o t a l   R e v e n u e < / K e y > < / D i a g r a m O b j e c t K e y > < D i a g r a m O b j e c t K e y > < K e y > M e a s u r e s \ T o t a l   R e v e n u e \ T a g I n f o \ F o r m u l a < / K e y > < / D i a g r a m O b j e c t K e y > < D i a g r a m O b j e c t K e y > < K e y > M e a s u r e s \ T o t a l   R e v e n u e \ T a g I n f o \ V a l u e < / K e y > < / D i a g r a m O b j e c t K e y > < D i a g r a m O b j e c t K e y > < K e y > C o l u m n s \ R e g i o n < / K e y > < / D i a g r a m O b j e c t K e y > < D i a g r a m O b j e c t K e y > < K e y > C o l u m n s \ M a r k e t < / K e y > < / D i a g r a m O b j e c t K e y > < D i a g r a m O b j e c t K e y > < K e y > C o l u m n s \ B r a n c h _ N u m b e r < / K e y > < / D i a g r a m O b j e c t K e y > < D i a g r a m O b j e c t K e y > < K e y > C o l u m n s \ E m p l o y e e _ N u m b e r < / K e y > < / D i a g r a m O b j e c t K e y > < D i a g r a m O b j e c t K e y > < K e y > C o l u m n s \ L a s t _ N a m e < / K e y > < / D i a g r a m O b j e c t K e y > < D i a g r a m O b j e c t K e y > < K e y > C o l u m n s \ F i r s t _ N a m e < / K e y > < / D i a g r a m O b j e c t K e y > < D i a g r a m O b j e c t K e y > < K e y > C o l u m n s \ J o b _ C o d e < / K e y > < / D i a g r a m O b j e c t K e y > < D i a g r a m O b j e c t K e y > < K e y > C o l u m n s \ I n v o i c e _ N u m b e r < / K e y > < / D i a g r a m O b j e c t K e y > < D i a g r a m O b j e c t K e y > < K e y > C o l u m n s \ S e r v i c e _ D a t e < / K e y > < / D i a g r a m O b j e c t K e y > < D i a g r a m O b j e c t K e y > < K e y > C o l u m n s \ I n v o i c e _ D a t e < / K e y > < / D i a g r a m O b j e c t K e y > < D i a g r a m O b j e c t K e y > < K e y > C o l u m n s \ S a l e s _ A m o u n t < / K e y > < / D i a g r a m O b j e c t K e y > < D i a g r a m O b j e c t K e y > < K e y > C o l u m n s \ C o n t r a c t e d   H o u r s < / K e y > < / D i a g r a m O b j e c t K e y > < D i a g r a m O b j e c t K e y > < K e y > C o l u m n s \ S a l e s _ P e r i o d < / K e y > < / D i a g r a m O b j e c t K e y > < D i a g r a m O b j e c t K e y > < K e y > C o l u m n s \ Y e a r < / K e y > < / D i a g r a m O b j e c t K e y > < D i a g r a m O b j e c t K e y > < K e y > C o l u m n s \ M o n t h < / K e y > < / D i a g r a m O b j e c t K e y > < D i a g r a m O b j e c t K e y > < K e y > C o l u m n s \ M o n t h   N u m < / K e y > < / D i a g r a m O b j e c t K e y > < D i a g r a m O b j e c t K e y > < K e y > C o l u m n s \ D a y < / K e y > < / D i a g r a m O b j e c t K e y > < D i a g r a m O b j e c t K e y > < K e y > L i n k s \ & l t ; C o l u m n s \ S u m   o f   S a l e s _ A m o u n t   2 & g t ; - & l t ; M e a s u r e s \ S a l e s _ A m o u n t & g t ; < / K e y > < / D i a g r a m O b j e c t K e y > < D i a g r a m O b j e c t K e y > < K e y > L i n k s \ & l t ; C o l u m n s \ S u m   o f   S a l e s _ A m o u n t   2 & g t ; - & l t ; M e a s u r e s \ S a l e s _ A m o u n t & g t ; \ C O L U M N < / K e y > < / D i a g r a m O b j e c t K e y > < D i a g r a m O b j e c t K e y > < K e y > L i n k s \ & l t ; C o l u m n s \ S u m   o f   S a l e s _ A m o u n t   2 & g t ; - & l t ; M e a s u r e s \ S a l e s _ A m o u n t & g t ; \ M E A S U R E 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 C o n t r a c t e d   H o u r s & g t ; - & l t ; M e a s u r e s \ C o n t r a c t e d   H o u r s & g t ; < / K e y > < / D i a g r a m O b j e c t K e y > < D i a g r a m O b j e c t K e y > < K e y > L i n k s \ & l t ; C o l u m n s \ S u m   o f   C o n t r a c t e d   H o u r s & g t ; - & l t ; M e a s u r e s \ C o n t r a c t e d   H o u r s & g t ; \ C O L U M N < / K e y > < / D i a g r a m O b j e c t K e y > < D i a g r a m O b j e c t K e y > < K e y > L i n k s \ & l t ; C o l u m n s \ S u m   o f   C o n t r a c t e d   H o u r s & g t ; - & l t ; M e a s u r e s \ C o n t r a c t e d   H o u r s & g t ; \ M E A S U R E < / K e y > < / D i a g r a m O b j e c t K e y > < D i a g r a m O b j e c t K e y > < K e y > L i n k s \ & l t ; C o l u m n s \ S u m   o f   I n v o i c e _ N u m b e r & g t ; - & l t ; M e a s u r e s \ I n v o i c e _ N u m b e r & g t ; < / K e y > < / D i a g r a m O b j e c t K e y > < D i a g r a m O b j e c t K e y > < K e y > L i n k s \ & l t ; C o l u m n s \ S u m   o f   I n v o i c e _ N u m b e r & g t ; - & l t ; M e a s u r e s \ I n v o i c e _ N u m b e r & g t ; \ C O L U M N < / K e y > < / D i a g r a m O b j e c t K e y > < D i a g r a m O b j e c t K e y > < K e y > L i n k s \ & l t ; C o l u m n s \ S u m   o f   I n v o i c e _ N u m b e r & g t ; - & l t ; M e a s u r e s \ I n v o i c e _ N u m b e r & g t ; \ M E A S U R E < / K e y > < / D i a g r a m O b j e c t K e y > < D i a g r a m O b j e c t K e y > < K e y > L i n k s \ & l t ; C o l u m n s \ S u m   o f   D a y & g t ; - & l t ; M e a s u r e s \ D a y & g t ; < / K e y > < / D i a g r a m O b j e c t K e y > < D i a g r a m O b j e c t K e y > < K e y > L i n k s \ & l t ; C o l u m n s \ S u m   o f   D a y & g t ; - & l t ; M e a s u r e s \ D a y & g t ; \ C O L U M N < / K e y > < / D i a g r a m O b j e c t K e y > < D i a g r a m O b j e c t K e y > < K e y > L i n k s \ & l t ; C o l u m n s \ S u m   o f   D a y & g t ; - & l t ; M e a s u r e s \ D a y & g t ; \ M E A S U R E < / K e y > < / D i a g r a m O b j e c t K e y > < D i a g r a m O b j e c t K e y > < K e y > L i n k s \ & l t ; C o l u m n s \ C o u n t   o f   E m p l o y e e _ N u m b e r & g t ; - & l t ; M e a s u r e s \ E m p l o y e e _ N u m b e r & g t ; < / K e y > < / D i a g r a m O b j e c t K e y > < D i a g r a m O b j e c t K e y > < K e y > L i n k s \ & l t ; C o l u m n s \ C o u n t   o f   E m p l o y e e _ N u m b e r & g t ; - & l t ; M e a s u r e s \ E m p l o y e e _ N u m b e r & g t ; \ C O L U M N < / K e y > < / D i a g r a m O b j e c t K e y > < D i a g r a m O b j e c t K e y > < K e y > L i n k s \ & l t ; C o l u m n s \ C o u n t   o f   E m p l o y e e _ N u m b e r & g t ; - & l t ; M e a s u r e s \ E m p l o y e e _ N u m b e r & g t ; \ M E A S U R E < / K e y > < / D i a g r a m O b j e c t K e y > < D i a g r a m O b j e c t K e y > < K e y > L i n k s \ & l t ; C o l u m n s \ D i s t i n c t   C o u n t   o f   E m p l o y e e _ N u m b e r & g t ; - & l t ; M e a s u r e s \ E m p l o y e e _ N u m b e r & g t ; < / K e y > < / D i a g r a m O b j e c t K e y > < D i a g r a m O b j e c t K e y > < K e y > L i n k s \ & l t ; C o l u m n s \ D i s t i n c t   C o u n t   o f   E m p l o y e e _ N u m b e r & g t ; - & l t ; M e a s u r e s \ E m p l o y e e _ N u m b e r & g t ; \ C O L U M N < / K e y > < / D i a g r a m O b j e c t K e y > < D i a g r a m O b j e c t K e y > < K e y > L i n k s \ & l t ; C o l u m n s \ D i s t i n c t   C o u n t   o f   E m p l o y e e _ N u m b e r & g t ; - & l t ; M e a s u r e s \ E m p l o y e e _ N u m b e r & g t ; \ M E A S U R E 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 7 < / F o c u s R o w > < S e l e c t i o n E n d C o l u m n > 1 < / S e l e c t i o n E n d C o l u m n > < S e l e c t i o n E n d R o w > 7 < / S e l e c t i o n E n d R o w > < S e l e c t i o n S t a r t C o l u m n > 1 < / S e l e c t i o n S t a r t C o l u m n > < S e l e c t i o n S t a r t R o w > 7 < / 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 S a l e s _ A m o u n t   2 < / K e y > < / a : K e y > < a : V a l u e   i : t y p e = " M e a s u r e G r i d N o d e V i e w S t a t e " > < C o l u m n > 1 0 < / C o l u m n > < L a y e d O u t > t r u e < / L a y e d O u t > < W a s U I I n v i s i b l e > t r u e < / W a s U I I n v i s i b l e > < / a : V a l u e > < / a : K e y V a l u e O f D i a g r a m O b j e c t K e y a n y T y p e z b w N T n L X > < a : K e y V a l u e O f D i a g r a m O b j e c t K e y a n y T y p e z b w N T n L X > < a : K e y > < K e y > M e a s u r e s \ S u m   o f   S a l e s _ A m o u n t   2 \ T a g I n f o \ F o r m u l a < / K e y > < / a : K e y > < a : V a l u e   i : t y p e = " M e a s u r e G r i d V i e w S t a t e I D i a g r a m T a g A d d i t i o n a l I n f o " / > < / a : K e y V a l u e O f D i a g r a m O b j e c t K e y a n y T y p e z b w N T n L X > < a : K e y V a l u e O f D i a g r a m O b j e c t K e y a n y T y p e z b w N T n L X > < a : K e y > < K e y > M e a s u r e s \ S u m   o f   S a l e s _ A m o u n t   2 \ T a g I n f o \ V a l u e < / K e y > < / a : K e y > < a : V a l u e   i : t y p e = " M e a s u r e G r i d V i e w S t a t e I D i a g r a m T a g A d d i t i o n a l I n f o " / > < / a : K e y V a l u e O f D i a g r a m O b j e c t K e y a n y T y p e z b w N T n L X > < a : K e y V a l u e O f D i a g r a m O b j e c t K e y a n y T y p e z b w N T n L X > < a : K e y > < K e y > M e a s u r e s \ S u m   o f   Y e a r < / K e y > < / a : K e y > < a : V a l u e   i : t y p e = " M e a s u r e G r i d N o d e V i e w S t a t e " > < C o l u m n > 1 3 < / 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 C o n t r a c t e d   H o u r s < / K e y > < / a : K e y > < a : V a l u e   i : t y p e = " M e a s u r e G r i d N o d e V i e w S t a t e " > < C o l u m n > 1 1 < / C o l u m n > < L a y e d O u t > t r u e < / L a y e d O u t > < W a s U I I n v i s i b l e > t r u e < / W a s U I I n v i s i b l e > < / a : V a l u e > < / a : K e y V a l u e O f D i a g r a m O b j e c t K e y a n y T y p e z b w N T n L X > < a : K e y V a l u e O f D i a g r a m O b j e c t K e y a n y T y p e z b w N T n L X > < a : K e y > < K e y > M e a s u r e s \ S u m   o f   C o n t r a c t e d   H o u r s \ T a g I n f o \ F o r m u l a < / K e y > < / a : K e y > < a : V a l u e   i : t y p e = " M e a s u r e G r i d V i e w S t a t e I D i a g r a m T a g A d d i t i o n a l I n f o " / > < / a : K e y V a l u e O f D i a g r a m O b j e c t K e y a n y T y p e z b w N T n L X > < a : K e y V a l u e O f D i a g r a m O b j e c t K e y a n y T y p e z b w N T n L X > < a : K e y > < K e y > M e a s u r e s \ S u m   o f   C o n t r a c t e d   H o u r s \ T a g I n f o \ V a l u e < / K e y > < / a : K e y > < a : V a l u e   i : t y p e = " M e a s u r e G r i d V i e w S t a t e I D i a g r a m T a g A d d i t i o n a l I n f o " / > < / a : K e y V a l u e O f D i a g r a m O b j e c t K e y a n y T y p e z b w N T n L X > < a : K e y V a l u e O f D i a g r a m O b j e c t K e y a n y T y p e z b w N T n L X > < a : K e y > < K e y > M e a s u r e s \ S u m   o f   I n v o i c e _ N u m b e r < / K e y > < / a : K e y > < a : V a l u e   i : t y p e = " M e a s u r e G r i d N o d e V i e w S t a t e " > < C o l u m n > 7 < / C o l u m n > < L a y e d O u t > t r u e < / L a y e d O u t > < W a s U I I n v i s i b l e > t r u e < / W a s U I I n v i s i b l e > < / a : V a l u e > < / a : K e y V a l u e O f D i a g r a m O b j e c t K e y a n y T y p e z b w N T n L X > < a : K e y V a l u e O f D i a g r a m O b j e c t K e y a n y T y p e z b w N T n L X > < a : K e y > < K e y > M e a s u r e s \ S u m   o f   I n v o i c e _ N u m b e r \ T a g I n f o \ F o r m u l a < / K e y > < / a : K e y > < a : V a l u e   i : t y p e = " M e a s u r e G r i d V i e w S t a t e I D i a g r a m T a g A d d i t i o n a l I n f o " / > < / a : K e y V a l u e O f D i a g r a m O b j e c t K e y a n y T y p e z b w N T n L X > < a : K e y V a l u e O f D i a g r a m O b j e c t K e y a n y T y p e z b w N T n L X > < a : K e y > < K e y > M e a s u r e s \ S u m   o f   I n v o i c e _ N u m b e r \ T a g I n f o \ V a l u e < / K e y > < / a : K e y > < a : V a l u e   i : t y p e = " M e a s u r e G r i d V i e w S t a t e I D i a g r a m T a g A d d i t i o n a l I n f o " / > < / a : K e y V a l u e O f D i a g r a m O b j e c t K e y a n y T y p e z b w N T n L X > < a : K e y V a l u e O f D i a g r a m O b j e c t K e y a n y T y p e z b w N T n L X > < a : K e y > < K e y > M e a s u r e s \ S u m   o f   D a y < / K e y > < / a : K e y > < a : V a l u e   i : t y p e = " M e a s u r e G r i d N o d e V i e w S t a t e " > < C o l u m n > 1 6 < / C o l u m n > < L a y e d O u t > t r u e < / L a y e d O u t > < W a s U I I n v i s i b l e > t r u e < / W a s U I I n v i s i b l e > < / a : V a l u e > < / a : K e y V a l u e O f D i a g r a m O b j e c t K e y a n y T y p e z b w N T n L X > < a : K e y V a l u e O f D i a g r a m O b j e c t K e y a n y T y p e z b w N T n L X > < a : K e y > < K e y > M e a s u r e s \ S u m   o f   D a y \ T a g I n f o \ F o r m u l a < / K e y > < / a : K e y > < a : V a l u e   i : t y p e = " M e a s u r e G r i d V i e w S t a t e I D i a g r a m T a g A d d i t i o n a l I n f o " / > < / a : K e y V a l u e O f D i a g r a m O b j e c t K e y a n y T y p e z b w N T n L X > < a : K e y V a l u e O f D i a g r a m O b j e c t K e y a n y T y p e z b w N T n L X > < a : K e y > < K e y > M e a s u r e s \ S u m   o f   D a y \ T a g I n f o \ V a l u e < / K e y > < / a : K e y > < a : V a l u e   i : t y p e = " M e a s u r e G r i d V i e w S t a t e I D i a g r a m T a g A d d i t i o n a l I n f o " / > < / a : K e y V a l u e O f D i a g r a m O b j e c t K e y a n y T y p e z b w N T n L X > < a : K e y V a l u e O f D i a g r a m O b j e c t K e y a n y T y p e z b w N T n L X > < a : K e y > < K e y > M e a s u r e s \ C o u n t   o f   E m p l o y e e _ N u m b e r < / K e y > < / a : K e y > < a : V a l u e   i : t y p e = " M e a s u r e G r i d N o d e V i e w S t a t e " > < C o l u m n > 3 < / C o l u m n > < L a y e d O u t > t r u e < / L a y e d O u t > < W a s U I I n v i s i b l e > t r u e < / W a s U I I n v i s i b l e > < / a : V a l u e > < / a : K e y V a l u e O f D i a g r a m O b j e c t K e y a n y T y p e z b w N T n L X > < a : K e y V a l u e O f D i a g r a m O b j e c t K e y a n y T y p e z b w N T n L X > < a : K e y > < K e y > M e a s u r e s \ C o u n t   o f   E m p l o y e e _ N u m b e r \ T a g I n f o \ F o r m u l a < / K e y > < / a : K e y > < a : V a l u e   i : t y p e = " M e a s u r e G r i d V i e w S t a t e I D i a g r a m T a g A d d i t i o n a l I n f o " / > < / a : K e y V a l u e O f D i a g r a m O b j e c t K e y a n y T y p e z b w N T n L X > < a : K e y V a l u e O f D i a g r a m O b j e c t K e y a n y T y p e z b w N T n L X > < a : K e y > < K e y > M e a s u r e s \ C o u n t   o f   E m p l o y e e _ N u m b e r \ T a g I n f o \ V a l u e < / K e y > < / a : K e y > < a : V a l u e   i : t y p e = " M e a s u r e G r i d V i e w S t a t e I D i a g r a m T a g A d d i t i o n a l I n f o " / > < / a : K e y V a l u e O f D i a g r a m O b j e c t K e y a n y T y p e z b w N T n L X > < a : K e y V a l u e O f D i a g r a m O b j e c t K e y a n y T y p e z b w N T n L X > < a : K e y > < K e y > M e a s u r e s \ D i s t i n c t   C o u n t   o f   E m p l o y e e _ N u m b e r < / K e y > < / a : K e y > < a : V a l u e   i : t y p e = " M e a s u r e G r i d N o d e V i e w S t a t e " > < C o l u m n > 3 < / C o l u m n > < L a y e d O u t > t r u e < / L a y e d O u t > < R o w > 1 < / R o w > < W a s U I I n v i s i b l e > t r u e < / W a s U I I n v i s i b l e > < / a : V a l u e > < / a : K e y V a l u e O f D i a g r a m O b j e c t K e y a n y T y p e z b w N T n L X > < a : K e y V a l u e O f D i a g r a m O b j e c t K e y a n y T y p e z b w N T n L X > < a : K e y > < K e y > M e a s u r e s \ D i s t i n c t   C o u n t   o f   E m p l o y e e _ N u m b e r \ T a g I n f o \ F o r m u l a < / K e y > < / a : K e y > < a : V a l u e   i : t y p e = " M e a s u r e G r i d V i e w S t a t e I D i a g r a m T a g A d d i t i o n a l I n f o " / > < / a : K e y V a l u e O f D i a g r a m O b j e c t K e y a n y T y p e z b w N T n L X > < a : K e y V a l u e O f D i a g r a m O b j e c t K e y a n y T y p e z b w N T n L X > < a : K e y > < K e y > M e a s u r e s \ D i s t i n c t   C o u n t   o f   E m p l o y e e _ N u m b e r \ T a g I n f o \ V a l u e < / K e y > < / a : K e y > < a : V a l u e   i : t y p e = " M e a s u r e G r i d V i e w S t a t e I D i a g r a m T a g A d d i t i o n a l I n f o " / > < / a : K e y V a l u e O f D i a g r a m O b j e c t K e y a n y T y p e z b w N T n L X > < a : K e y V a l u e O f D i a g r a m O b j e c t K e y a n y T y p e z b w N T n L X > < a : K e y > < K e y > M e a s u r e s \ R e v e n u e   P e r   C o n t r a c t e d   H o u r < / K e y > < / a : K e y > < a : V a l u e   i : t y p e = " M e a s u r e G r i d N o d e V i e w S t a t e " > < C o l u m n > 1 < / C o l u m n > < L a y e d O u t > t r u e < / L a y e d O u t > < R o w > 1 < / R o w > < / a : V a l u e > < / a : K e y V a l u e O f D i a g r a m O b j e c t K e y a n y T y p e z b w N T n L X > < a : K e y V a l u e O f D i a g r a m O b j e c t K e y a n y T y p e z b w N T n L X > < a : K e y > < K e y > M e a s u r e s \ R e v e n u e   P e r   C o n t r a c t e d   H o u r \ T a g I n f o \ F o r m u l a < / K e y > < / a : K e y > < a : V a l u e   i : t y p e = " M e a s u r e G r i d V i e w S t a t e I D i a g r a m T a g A d d i t i o n a l I n f o " / > < / a : K e y V a l u e O f D i a g r a m O b j e c t K e y a n y T y p e z b w N T n L X > < a : K e y V a l u e O f D i a g r a m O b j e c t K e y a n y T y p e z b w N T n L X > < a : K e y > < K e y > M e a s u r e s \ R e v e n u e   P e r   C o n t r a c t e d   H o u r \ T a g I n f o \ V a l u e < / K e y > < / a : K e y > < a : V a l u e   i : t y p e = " M e a s u r e G r i d V i e w S t a t e I D i a g r a m T a g A d d i t i o n a l I n f o " / > < / a : K e y V a l u e O f D i a g r a m O b j e c t K e y a n y T y p e z b w N T n L X > < a : K e y V a l u e O f D i a g r a m O b j e c t K e y a n y T y p e z b w N T n L X > < a : K e y > < K e y > M e a s u r e s \ S a l e s   V o l u m e < / K e y > < / a : K e y > < a : V a l u e   i : t y p e = " M e a s u r e G r i d N o d e V i e w S t a t e " > < C o l u m n > 1 < / C o l u m n > < L a y e d O u t > t r u e < / L a y e d O u t > < R o w > 2 < / R o w > < / a : V a l u e > < / a : K e y V a l u e O f D i a g r a m O b j e c t K e y a n y T y p e z b w N T n L X > < a : K e y V a l u e O f D i a g r a m O b j e c t K e y a n y T y p e z b w N T n L X > < a : K e y > < K e y > M e a s u r e s \ S a l e s   V o l u m e \ T a g I n f o \ F o r m u l a < / K e y > < / a : K e y > < a : V a l u e   i : t y p e = " M e a s u r e G r i d V i e w S t a t e I D i a g r a m T a g A d d i t i o n a l I n f o " / > < / a : K e y V a l u e O f D i a g r a m O b j e c t K e y a n y T y p e z b w N T n L X > < a : K e y V a l u e O f D i a g r a m O b j e c t K e y a n y T y p e z b w N T n L X > < a : K e y > < K e y > M e a s u r e s \ S a l e s   V o l u m e \ T a g I n f o \ V a l u e < / K e y > < / a : K e y > < a : V a l u e   i : t y p e = " M e a s u r e G r i d V i e w S t a t e I D i a g r a m T a g A d d i t i o n a l I n f o " / > < / a : K e y V a l u e O f D i a g r a m O b j e c t K e y a n y T y p e z b w N T n L X > < a : K e y V a l u e O f D i a g r a m O b j e c t K e y a n y T y p e z b w N T n L X > < a : K e y > < K e y > M e a s u r e s \ S a l e s   V o l u m e   P e r   H o u r < / K e y > < / a : K e y > < a : V a l u e   i : t y p e = " M e a s u r e G r i d N o d e V i e w S t a t e " > < C o l u m n > 1 < / C o l u m n > < L a y e d O u t > t r u e < / L a y e d O u t > < R o w > 3 < / R o w > < / a : V a l u e > < / a : K e y V a l u e O f D i a g r a m O b j e c t K e y a n y T y p e z b w N T n L X > < a : K e y V a l u e O f D i a g r a m O b j e c t K e y a n y T y p e z b w N T n L X > < a : K e y > < K e y > M e a s u r e s \ S a l e s   V o l u m e   P e r   H o u r \ T a g I n f o \ F o r m u l a < / K e y > < / a : K e y > < a : V a l u e   i : t y p e = " M e a s u r e G r i d V i e w S t a t e I D i a g r a m T a g A d d i t i o n a l I n f o " / > < / a : K e y V a l u e O f D i a g r a m O b j e c t K e y a n y T y p e z b w N T n L X > < a : K e y V a l u e O f D i a g r a m O b j e c t K e y a n y T y p e z b w N T n L X > < a : K e y > < K e y > M e a s u r e s \ S a l e s   V o l u m e   P e r   H o u r \ T a g I n f o \ V a l u e < / K e y > < / a : K e y > < a : V a l u e   i : t y p e = " M e a s u r e G r i d V i e w S t a t e I D i a g r a m T a g A d d i t i o n a l I n f o " / > < / a : K e y V a l u e O f D i a g r a m O b j e c t K e y a n y T y p e z b w N T n L X > < a : K e y V a l u e O f D i a g r a m O b j e c t K e y a n y T y p e z b w N T n L X > < a : K e y > < K e y > M e a s u r e s \ H o u r s   W o r k e d   F o r   S a l e < / K e y > < / a : K e y > < a : V a l u e   i : t y p e = " M e a s u r e G r i d N o d e V i e w S t a t e " > < C o l u m n > 1 < / C o l u m n > < L a y e d O u t > t r u e < / L a y e d O u t > < R o w > 4 < / R o w > < / a : V a l u e > < / a : K e y V a l u e O f D i a g r a m O b j e c t K e y a n y T y p e z b w N T n L X > < a : K e y V a l u e O f D i a g r a m O b j e c t K e y a n y T y p e z b w N T n L X > < a : K e y > < K e y > M e a s u r e s \ H o u r s   W o r k e d   F o r   S a l e \ T a g I n f o \ F o r m u l a < / K e y > < / a : K e y > < a : V a l u e   i : t y p e = " M e a s u r e G r i d V i e w S t a t e I D i a g r a m T a g A d d i t i o n a l I n f o " / > < / a : K e y V a l u e O f D i a g r a m O b j e c t K e y a n y T y p e z b w N T n L X > < a : K e y V a l u e O f D i a g r a m O b j e c t K e y a n y T y p e z b w N T n L X > < a : K e y > < K e y > M e a s u r e s \ H o u r s   W o r k e d   F o r   S a l e \ T a g I n f o \ V a l u e < / K e y > < / a : K e y > < a : V a l u e   i : t y p e = " M e a s u r e G r i d V i e w S t a t e I D i a g r a m T a g A d d i t i o n a l I n f o " / > < / a : K e y V a l u e O f D i a g r a m O b j e c t K e y a n y T y p e z b w N T n L X > < a : K e y V a l u e O f D i a g r a m O b j e c t K e y a n y T y p e z b w N T n L X > < a : K e y > < K e y > M e a s u r e s \ E m p l o y e e   U s a g e   R a t e < / K e y > < / a : K e y > < a : V a l u e   i : t y p e = " M e a s u r e G r i d N o d e V i e w S t a t e " > < C o l u m n > 1 < / C o l u m n > < L a y e d O u t > t r u e < / L a y e d O u t > < R o w > 5 < / R o w > < / a : V a l u e > < / a : K e y V a l u e O f D i a g r a m O b j e c t K e y a n y T y p e z b w N T n L X > < a : K e y V a l u e O f D i a g r a m O b j e c t K e y a n y T y p e z b w N T n L X > < a : K e y > < K e y > M e a s u r e s \ E m p l o y e e   U s a g e   R a t e \ T a g I n f o \ F o r m u l a < / K e y > < / a : K e y > < a : V a l u e   i : t y p e = " M e a s u r e G r i d V i e w S t a t e I D i a g r a m T a g A d d i t i o n a l I n f o " / > < / a : K e y V a l u e O f D i a g r a m O b j e c t K e y a n y T y p e z b w N T n L X > < a : K e y V a l u e O f D i a g r a m O b j e c t K e y a n y T y p e z b w N T n L X > < a : K e y > < K e y > M e a s u r e s \ E m p l o y e e   U s a g e   R a t e \ T a g I n f o \ V a l u e < / K e y > < / a : K e y > < a : V a l u e   i : t y p e = " M e a s u r e G r i d V i e w S t a t e I D i a g r a m T a g A d d i t i o n a l I n f o " / > < / a : K e y V a l u e O f D i a g r a m O b j e c t K e y a n y T y p e z b w N T n L X > < a : K e y V a l u e O f D i a g r a m O b j e c t K e y a n y T y p e z b w N T n L X > < a : K e y > < K e y > M e a s u r e s \ R e v e n u e   P e r   E m p l o y e e < / K e y > < / a : K e y > < a : V a l u e   i : t y p e = " M e a s u r e G r i d N o d e V i e w S t a t e " > < C o l u m n > 1 < / C o l u m n > < L a y e d O u t > t r u e < / L a y e d O u t > < R o w > 6 < / R o w > < / a : V a l u e > < / a : K e y V a l u e O f D i a g r a m O b j e c t K e y a n y T y p e z b w N T n L X > < a : K e y V a l u e O f D i a g r a m O b j e c t K e y a n y T y p e z b w N T n L X > < a : K e y > < K e y > M e a s u r e s \ R e v e n u e   P e r   E m p l o y e e \ T a g I n f o \ F o r m u l a < / K e y > < / a : K e y > < a : V a l u e   i : t y p e = " M e a s u r e G r i d V i e w S t a t e I D i a g r a m T a g A d d i t i o n a l I n f o " / > < / a : K e y V a l u e O f D i a g r a m O b j e c t K e y a n y T y p e z b w N T n L X > < a : K e y V a l u e O f D i a g r a m O b j e c t K e y a n y T y p e z b w N T n L X > < a : K e y > < K e y > M e a s u r e s \ R e v e n u e   P e r   E m p l o y e e \ T a g I n f o \ V a l u e < / K e y > < / a : K e y > < a : V a l u e   i : t y p e = " M e a s u r e G r i d V i e w S t a t e I D i a g r a m T a g A d d i t i o n a l I n f o " / > < / a : K e y V a l u e O f D i a g r a m O b j e c t K e y a n y T y p e z b w N T n L X > < a : K e y V a l u e O f D i a g r a m O b j e c t K e y a n y T y p e z b w N T n L X > < a : K e y > < K e y > M e a s u r e s \ T o t a l   R e v e n u e < / K e y > < / a : K e y > < a : V a l u e   i : t y p e = " M e a s u r e G r i d N o d e V i e w S t a t e " > < C o l u m n > 1 < / C o l u m n > < L a y e d O u t > t r u e < / L a y e d O u t > < R o w > 7 < / 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 C o l u m n s \ R e g i o n < / K e y > < / a : K e y > < a : V a l u e   i : t y p e = " M e a s u r e G r i d N o d e V i e w S t a t e " > < L a y e d O u t > t r u e < / L a y e d O u t > < / a : V a l u e > < / a : K e y V a l u e O f D i a g r a m O b j e c t K e y a n y T y p e z b w N T n L X > < a : K e y V a l u e O f D i a g r a m O b j e c t K e y a n y T y p e z b w N T n L X > < a : K e y > < K e y > C o l u m n s \ M a r k e t < / K e y > < / a : K e y > < a : V a l u e   i : t y p e = " M e a s u r e G r i d N o d e V i e w S t a t e " > < C o l u m n > 1 < / C o l u m n > < L a y e d O u t > t r u e < / L a y e d O u t > < / a : V a l u e > < / a : K e y V a l u e O f D i a g r a m O b j e c t K e y a n y T y p e z b w N T n L X > < a : K e y V a l u e O f D i a g r a m O b j e c t K e y a n y T y p e z b w N T n L X > < a : K e y > < K e y > C o l u m n s \ B r a n c h _ N u m b e r < / K e y > < / a : K e y > < a : V a l u e   i : t y p e = " M e a s u r e G r i d N o d e V i e w S t a t e " > < C o l u m n > 2 < / C o l u m n > < L a y e d O u t > t r u e < / L a y e d O u t > < / a : V a l u e > < / a : K e y V a l u e O f D i a g r a m O b j e c t K e y a n y T y p e z b w N T n L X > < a : K e y V a l u e O f D i a g r a m O b j e c t K e y a n y T y p e z b w N T n L X > < a : K e y > < K e y > C o l u m n s \ E m p l o y e e _ N u m b e r < / K e y > < / a : K e y > < a : V a l u e   i : t y p e = " M e a s u r e G r i d N o d e V i e w S t a t e " > < C o l u m n > 3 < / C o l u m n > < L a y e d O u t > t r u e < / L a y e d O u t > < / a : V a l u e > < / a : K e y V a l u e O f D i a g r a m O b j e c t K e y a n y T y p e z b w N T n L X > < a : K e y V a l u e O f D i a g r a m O b j e c t K e y a n y T y p e z b w N T n L X > < a : K e y > < K e y > C o l u m n s \ L a s t _ N a m e < / K e y > < / a : K e y > < a : V a l u e   i : t y p e = " M e a s u r e G r i d N o d e V i e w S t a t e " > < C o l u m n > 4 < / C o l u m n > < L a y e d O u t > t r u e < / L a y e d O u t > < / a : V a l u e > < / a : K e y V a l u e O f D i a g r a m O b j e c t K e y a n y T y p e z b w N T n L X > < a : K e y V a l u e O f D i a g r a m O b j e c t K e y a n y T y p e z b w N T n L X > < a : K e y > < K e y > C o l u m n s \ F i r s t _ N a m e < / K e y > < / a : K e y > < a : V a l u e   i : t y p e = " M e a s u r e G r i d N o d e V i e w S t a t e " > < C o l u m n > 5 < / C o l u m n > < L a y e d O u t > t r u e < / L a y e d O u t > < / a : V a l u e > < / a : K e y V a l u e O f D i a g r a m O b j e c t K e y a n y T y p e z b w N T n L X > < a : K e y V a l u e O f D i a g r a m O b j e c t K e y a n y T y p e z b w N T n L X > < a : K e y > < K e y > C o l u m n s \ J o b _ C o d e < / K e y > < / a : K e y > < a : V a l u e   i : t y p e = " M e a s u r e G r i d N o d e V i e w S t a t e " > < C o l u m n > 6 < / C o l u m n > < L a y e d O u t > t r u e < / L a y e d O u t > < / a : V a l u e > < / a : K e y V a l u e O f D i a g r a m O b j e c t K e y a n y T y p e z b w N T n L X > < a : K e y V a l u e O f D i a g r a m O b j e c t K e y a n y T y p e z b w N T n L X > < a : K e y > < K e y > C o l u m n s \ I n v o i c e _ N u m b e r < / K e y > < / a : K e y > < a : V a l u e   i : t y p e = " M e a s u r e G r i d N o d e V i e w S t a t e " > < C o l u m n > 7 < / C o l u m n > < L a y e d O u t > t r u e < / L a y e d O u t > < / a : V a l u e > < / a : K e y V a l u e O f D i a g r a m O b j e c t K e y a n y T y p e z b w N T n L X > < a : K e y V a l u e O f D i a g r a m O b j e c t K e y a n y T y p e z b w N T n L X > < a : K e y > < K e y > C o l u m n s \ S e r v i c e _ D a t e < / K e y > < / a : K e y > < a : V a l u e   i : t y p e = " M e a s u r e G r i d N o d e V i e w S t a t e " > < C o l u m n > 8 < / C o l u m n > < L a y e d O u t > t r u e < / L a y e d O u t > < / a : V a l u e > < / a : K e y V a l u e O f D i a g r a m O b j e c t K e y a n y T y p e z b w N T n L X > < a : K e y V a l u e O f D i a g r a m O b j e c t K e y a n y T y p e z b w N T n L X > < a : K e y > < K e y > C o l u m n s \ I n v o i c e _ D a t e < / K e y > < / a : K e y > < a : V a l u e   i : t y p e = " M e a s u r e G r i d N o d e V i e w S t a t e " > < C o l u m n > 9 < / C o l u m n > < L a y e d O u t > t r u e < / L a y e d O u t > < / a : V a l u e > < / a : K e y V a l u e O f D i a g r a m O b j e c t K e y a n y T y p e z b w N T n L X > < a : K e y V a l u e O f D i a g r a m O b j e c t K e y a n y T y p e z b w N T n L X > < a : K e y > < K e y > C o l u m n s \ S a l e s _ A m o u n t < / K e y > < / a : K e y > < a : V a l u e   i : t y p e = " M e a s u r e G r i d N o d e V i e w S t a t e " > < C o l u m n > 1 0 < / C o l u m n > < L a y e d O u t > t r u e < / L a y e d O u t > < / a : V a l u e > < / a : K e y V a l u e O f D i a g r a m O b j e c t K e y a n y T y p e z b w N T n L X > < a : K e y V a l u e O f D i a g r a m O b j e c t K e y a n y T y p e z b w N T n L X > < a : K e y > < K e y > C o l u m n s \ C o n t r a c t e d   H o u r s < / K e y > < / a : K e y > < a : V a l u e   i : t y p e = " M e a s u r e G r i d N o d e V i e w S t a t e " > < C o l u m n > 1 1 < / C o l u m n > < L a y e d O u t > t r u e < / L a y e d O u t > < / a : V a l u e > < / a : K e y V a l u e O f D i a g r a m O b j e c t K e y a n y T y p e z b w N T n L X > < a : K e y V a l u e O f D i a g r a m O b j e c t K e y a n y T y p e z b w N T n L X > < a : K e y > < K e y > C o l u m n s \ S a l e s _ P e r i o d < / K e y > < / a : K e y > < a : V a l u e   i : t y p e = " M e a s u r e G r i d N o d e V i e w S t a t e " > < C o l u m n > 1 2 < / C o l u m n > < L a y e d O u t > t r u e < / L a y e d O u t > < / a : V a l u e > < / a : K e y V a l u e O f D i a g r a m O b j e c t K e y a n y T y p e z b w N T n L X > < a : K e y V a l u e O f D i a g r a m O b j e c t K e y a n y T y p e z b w N T n L X > < a : K e y > < K e y > C o l u m n s \ Y e a r < / K e y > < / a : K e y > < a : V a l u e   i : t y p e = " M e a s u r e G r i d N o d e V i e w S t a t e " > < C o l u m n > 1 3 < / C o l u m n > < L a y e d O u t > t r u e < / L a y e d O u t > < / a : V a l u e > < / a : K e y V a l u e O f D i a g r a m O b j e c t K e y a n y T y p e z b w N T n L X > < a : K e y V a l u e O f D i a g r a m O b j e c t K e y a n y T y p e z b w N T n L X > < a : K e y > < K e y > C o l u m n s \ M o n t h < / K e y > < / a : K e y > < a : V a l u e   i : t y p e = " M e a s u r e G r i d N o d e V i e w S t a t e " > < C o l u m n > 1 4 < / C o l u m n > < L a y e d O u t > t r u e < / L a y e d O u t > < / a : V a l u e > < / a : K e y V a l u e O f D i a g r a m O b j e c t K e y a n y T y p e z b w N T n L X > < a : K e y V a l u e O f D i a g r a m O b j e c t K e y a n y T y p e z b w N T n L X > < a : K e y > < K e y > C o l u m n s \ M o n t h   N u m < / K e y > < / a : K e y > < a : V a l u e   i : t y p e = " M e a s u r e G r i d N o d e V i e w S t a t e " > < C o l u m n > 1 5 < / C o l u m n > < L a y e d O u t > t r u e < / L a y e d O u t > < / a : V a l u e > < / a : K e y V a l u e O f D i a g r a m O b j e c t K e y a n y T y p e z b w N T n L X > < a : K e y V a l u e O f D i a g r a m O b j e c t K e y a n y T y p e z b w N T n L X > < a : K e y > < K e y > C o l u m n s \ D a y < / K e y > < / a : K e y > < a : V a l u e   i : t y p e = " M e a s u r e G r i d N o d e V i e w S t a t e " > < C o l u m n > 1 6 < / C o l u m n > < L a y e d O u t > t r u e < / L a y e d O u t > < / a : V a l u e > < / a : K e y V a l u e O f D i a g r a m O b j e c t K e y a n y T y p e z b w N T n L X > < a : K e y V a l u e O f D i a g r a m O b j e c t K e y a n y T y p e z b w N T n L X > < a : K e y > < K e y > L i n k s \ & l t ; C o l u m n s \ S u m   o f   S a l e s _ A m o u n t   2 & g t ; - & l t ; M e a s u r e s \ S a l e s _ A m o u n t & g t ; < / K e y > < / a : K e y > < a : V a l u e   i : t y p e = " M e a s u r e G r i d V i e w S t a t e I D i a g r a m L i n k " / > < / a : K e y V a l u e O f D i a g r a m O b j e c t K e y a n y T y p e z b w N T n L X > < a : K e y V a l u e O f D i a g r a m O b j e c t K e y a n y T y p e z b w N T n L X > < a : K e y > < K e y > L i n k s \ & l t ; C o l u m n s \ S u m   o f   S a l e s _ A m o u n t   2 & g t ; - & l t ; M e a s u r e s \ S a l e s _ A m o u n t & g t ; \ C O L U M N < / K e y > < / a : K e y > < a : V a l u e   i : t y p e = " M e a s u r e G r i d V i e w S t a t e I D i a g r a m L i n k E n d p o i n t " / > < / a : K e y V a l u e O f D i a g r a m O b j e c t K e y a n y T y p e z b w N T n L X > < a : K e y V a l u e O f D i a g r a m O b j e c t K e y a n y T y p e z b w N T n L X > < a : K e y > < K e y > L i n k s \ & l t ; C o l u m n s \ S u m   o f   S a l e s _ A m o u n t   2 & g t ; - & l t ; M e a s u r e s \ S a l e s _ A m o u n t & g t ; \ M E A S U R E 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 C o n t r a c t e d   H o u r s & g t ; - & l t ; M e a s u r e s \ C o n t r a c t e d   H o u r s & g t ; < / K e y > < / a : K e y > < a : V a l u e   i : t y p e = " M e a s u r e G r i d V i e w S t a t e I D i a g r a m L i n k " / > < / a : K e y V a l u e O f D i a g r a m O b j e c t K e y a n y T y p e z b w N T n L X > < a : K e y V a l u e O f D i a g r a m O b j e c t K e y a n y T y p e z b w N T n L X > < a : K e y > < K e y > L i n k s \ & l t ; C o l u m n s \ S u m   o f   C o n t r a c t e d   H o u r s & g t ; - & l t ; M e a s u r e s \ C o n t r a c t e d   H o u r s & g t ; \ C O L U M N < / K e y > < / a : K e y > < a : V a l u e   i : t y p e = " M e a s u r e G r i d V i e w S t a t e I D i a g r a m L i n k E n d p o i n t " / > < / a : K e y V a l u e O f D i a g r a m O b j e c t K e y a n y T y p e z b w N T n L X > < a : K e y V a l u e O f D i a g r a m O b j e c t K e y a n y T y p e z b w N T n L X > < a : K e y > < K e y > L i n k s \ & l t ; C o l u m n s \ S u m   o f   C o n t r a c t e d   H o u r s & g t ; - & l t ; M e a s u r e s \ C o n t r a c t e d   H o u r s & g t ; \ M E A S U R E < / K e y > < / a : K e y > < a : V a l u e   i : t y p e = " M e a s u r e G r i d V i e w S t a t e I D i a g r a m L i n k E n d p o i n t " / > < / a : K e y V a l u e O f D i a g r a m O b j e c t K e y a n y T y p e z b w N T n L X > < a : K e y V a l u e O f D i a g r a m O b j e c t K e y a n y T y p e z b w N T n L X > < a : K e y > < K e y > L i n k s \ & l t ; C o l u m n s \ S u m   o f   I n v o i c e _ N u m b e r & g t ; - & l t ; M e a s u r e s \ I n v o i c e _ N u m b e r & g t ; < / K e y > < / a : K e y > < a : V a l u e   i : t y p e = " M e a s u r e G r i d V i e w S t a t e I D i a g r a m L i n k " / > < / a : K e y V a l u e O f D i a g r a m O b j e c t K e y a n y T y p e z b w N T n L X > < a : K e y V a l u e O f D i a g r a m O b j e c t K e y a n y T y p e z b w N T n L X > < a : K e y > < K e y > L i n k s \ & l t ; C o l u m n s \ S u m   o f   I n v o i c e _ N u m b e r & g t ; - & l t ; M e a s u r e s \ I n v o i c e _ N u m b e r & g t ; \ C O L U M N < / K e y > < / a : K e y > < a : V a l u e   i : t y p e = " M e a s u r e G r i d V i e w S t a t e I D i a g r a m L i n k E n d p o i n t " / > < / a : K e y V a l u e O f D i a g r a m O b j e c t K e y a n y T y p e z b w N T n L X > < a : K e y V a l u e O f D i a g r a m O b j e c t K e y a n y T y p e z b w N T n L X > < a : K e y > < K e y > L i n k s \ & l t ; C o l u m n s \ S u m   o f   I n v o i c e _ N u m b e r & g t ; - & l t ; M e a s u r e s \ I n v o i c e _ N u m b e r & g t ; \ M E A S U R E < / K e y > < / a : K e y > < a : V a l u e   i : t y p e = " M e a s u r e G r i d V i e w S t a t e I D i a g r a m L i n k E n d p o i n t " / > < / a : K e y V a l u e O f D i a g r a m O b j e c t K e y a n y T y p e z b w N T n L X > < a : K e y V a l u e O f D i a g r a m O b j e c t K e y a n y T y p e z b w N T n L X > < a : K e y > < K e y > L i n k s \ & l t ; C o l u m n s \ S u m   o f   D a y & g t ; - & l t ; M e a s u r e s \ D a y & g t ; < / K e y > < / a : K e y > < a : V a l u e   i : t y p e = " M e a s u r e G r i d V i e w S t a t e I D i a g r a m L i n k " / > < / a : K e y V a l u e O f D i a g r a m O b j e c t K e y a n y T y p e z b w N T n L X > < a : K e y V a l u e O f D i a g r a m O b j e c t K e y a n y T y p e z b w N T n L X > < a : K e y > < K e y > L i n k s \ & l t ; C o l u m n s \ S u m   o f   D a y & g t ; - & l t ; M e a s u r e s \ D a y & g t ; \ C O L U M N < / K e y > < / a : K e y > < a : V a l u e   i : t y p e = " M e a s u r e G r i d V i e w S t a t e I D i a g r a m L i n k E n d p o i n t " / > < / a : K e y V a l u e O f D i a g r a m O b j e c t K e y a n y T y p e z b w N T n L X > < a : K e y V a l u e O f D i a g r a m O b j e c t K e y a n y T y p e z b w N T n L X > < a : K e y > < K e y > L i n k s \ & l t ; C o l u m n s \ S u m   o f   D a y & g t ; - & l t ; M e a s u r e s \ D a y & g t ; \ M E A S U R E < / K e y > < / a : K e y > < a : V a l u e   i : t y p e = " M e a s u r e G r i d V i e w S t a t e I D i a g r a m L i n k E n d p o i n t " / > < / a : K e y V a l u e O f D i a g r a m O b j e c t K e y a n y T y p e z b w N T n L X > < a : K e y V a l u e O f D i a g r a m O b j e c t K e y a n y T y p e z b w N T n L X > < a : K e y > < K e y > L i n k s \ & l t ; C o l u m n s \ C o u n t   o f   E m p l o y e e _ N u m b e r & g t ; - & l t ; M e a s u r e s \ E m p l o y e e _ N u m b e r & g t ; < / K e y > < / a : K e y > < a : V a l u e   i : t y p e = " M e a s u r e G r i d V i e w S t a t e I D i a g r a m L i n k " / > < / a : K e y V a l u e O f D i a g r a m O b j e c t K e y a n y T y p e z b w N T n L X > < a : K e y V a l u e O f D i a g r a m O b j e c t K e y a n y T y p e z b w N T n L X > < a : K e y > < K e y > L i n k s \ & l t ; C o l u m n s \ C o u n t   o f   E m p l o y e e _ N u m b e r & g t ; - & l t ; M e a s u r e s \ E m p l o y e e _ N u m b e r & g t ; \ C O L U M N < / K e y > < / a : K e y > < a : V a l u e   i : t y p e = " M e a s u r e G r i d V i e w S t a t e I D i a g r a m L i n k E n d p o i n t " / > < / a : K e y V a l u e O f D i a g r a m O b j e c t K e y a n y T y p e z b w N T n L X > < a : K e y V a l u e O f D i a g r a m O b j e c t K e y a n y T y p e z b w N T n L X > < a : K e y > < K e y > L i n k s \ & l t ; C o l u m n s \ C o u n t   o f   E m p l o y e e _ N u m b e r & g t ; - & l t ; M e a s u r e s \ E m p l o y e e _ N u m b e r & g t ; \ M E A S U R E < / K e y > < / a : K e y > < a : V a l u e   i : t y p e = " M e a s u r e G r i d V i e w S t a t e I D i a g r a m L i n k E n d p o i n t " / > < / a : K e y V a l u e O f D i a g r a m O b j e c t K e y a n y T y p e z b w N T n L X > < a : K e y V a l u e O f D i a g r a m O b j e c t K e y a n y T y p e z b w N T n L X > < a : K e y > < K e y > L i n k s \ & l t ; C o l u m n s \ D i s t i n c t   C o u n t   o f   E m p l o y e e _ N u m b e r & g t ; - & l t ; M e a s u r e s \ E m p l o y e e _ N u m b e r & g t ; < / K e y > < / a : K e y > < a : V a l u e   i : t y p e = " M e a s u r e G r i d V i e w S t a t e I D i a g r a m L i n k " / > < / a : K e y V a l u e O f D i a g r a m O b j e c t K e y a n y T y p e z b w N T n L X > < a : K e y V a l u e O f D i a g r a m O b j e c t K e y a n y T y p e z b w N T n L X > < a : K e y > < K e y > L i n k s \ & l t ; C o l u m n s \ D i s t i n c t   C o u n t   o f   E m p l o y e e _ N u m b e r & g t ; - & l t ; M e a s u r e s \ E m p l o y e e _ N u m b e r & g t ; \ C O L U M N < / K e y > < / a : K e y > < a : V a l u e   i : t y p e = " M e a s u r e G r i d V i e w S t a t e I D i a g r a m L i n k E n d p o i n t " / > < / a : K e y V a l u e O f D i a g r a m O b j e c t K e y a n y T y p e z b w N T n L X > < a : K e y V a l u e O f D i a g r a m O b j e c t K e y a n y T y p e z b w N T n L X > < a : K e y > < K e y > L i n k s \ & l t ; C o l u m n s \ D i s t i n c t   C o u n t   o f   E m p l o y e e _ N u m b e r & g t ; - & l t ; M e a s u r e s \ E m p l o y e e _ N u m b e r & g t ; \ M E A S U R E < / K e y > < / a : K e y > < a : V a l u e   i : t y p e = " M e a s u r e G r i d V i e w S t a t e I D i a g r a m L i n k E n d p o i n t " / > < / a : K e y V a l u e O f D i a g r a m O b j e c t K e y a n y T y p e z b w N T n L X > < / V i e w S t a t e s > < / D i a g r a m M a n a g e r . S e r i a l i z a b l e D i a g r a m > < D i a g r a m M a n a g e r . S e r i a l i z a b l e D i a g r a m > < A d a p t e r   i : t y p e = " M e a s u r e D i a g r a m S a n d b o x A d a p t e r " > < T a b l e N a m e > C u s t o m e r M a s t e r 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 C u s t o m e r M a s t e r 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 C o l u m n s \ C u s t o m e r _ N u m b e r < / K e y > < / D i a g r a m O b j e c t K e y > < D i a g r a m O b j e c t K e y > < K e y > C o l u m n s \ F i r s t O f C u s t o m e r _ N a m e < / K e y > < / D i a g r a m O b j e c t K e y > < D i a g r a m O b j e c t K e y > < K e y > C o l u m n s \ F i r s t O f C i t y < / K e y > < / D i a g r a m O b j e c t K e y > < D i a g r a m O b j e c t K e y > < K e y > C o l u m n s \ F i r s t O f S t a t e 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 C o l u m n s \ C u s t o m e r _ N u m b e r < / K e y > < / a : K e y > < a : V a l u e   i : t y p e = " M e a s u r e G r i d N o d e V i e w S t a t e " > < L a y e d O u t > t r u e < / L a y e d O u t > < / a : V a l u e > < / a : K e y V a l u e O f D i a g r a m O b j e c t K e y a n y T y p e z b w N T n L X > < a : K e y V a l u e O f D i a g r a m O b j e c t K e y a n y T y p e z b w N T n L X > < a : K e y > < K e y > C o l u m n s \ F i r s t O f C u s t o m e r _ N a m e < / K e y > < / a : K e y > < a : V a l u e   i : t y p e = " M e a s u r e G r i d N o d e V i e w S t a t e " > < C o l u m n > 1 < / C o l u m n > < L a y e d O u t > t r u e < / L a y e d O u t > < / a : V a l u e > < / a : K e y V a l u e O f D i a g r a m O b j e c t K e y a n y T y p e z b w N T n L X > < a : K e y V a l u e O f D i a g r a m O b j e c t K e y a n y T y p e z b w N T n L X > < a : K e y > < K e y > C o l u m n s \ F i r s t O f C i t y < / K e y > < / a : K e y > < a : V a l u e   i : t y p e = " M e a s u r e G r i d N o d e V i e w S t a t e " > < C o l u m n > 2 < / C o l u m n > < L a y e d O u t > t r u e < / L a y e d O u t > < / a : V a l u e > < / a : K e y V a l u e O f D i a g r a m O b j e c t K e y a n y T y p e z b w N T n L X > < a : K e y V a l u e O f D i a g r a m O b j e c t K e y a n y T y p e z b w N T n L X > < a : K e y > < K e y > C o l u m n s \ F i r s t O f S t a t e < / K e y > < / a : K e y > < a : V a l u e   i : t y p e = " M e a s u r e G r i d N o d e V i e w S t a t e " > < C o l u m n > 3 < / C o l u m n > < L a y e d O u t > t r u e < / L a y e d O u t > < / a : V a l u e > < / a : K e y V a l u e O f D i a g r a m O b j e c t K e y a n y T y p e z b w N T n L X > < / V i e w S t a t e s > < / D i a g r a m M a n a g e r . S e r i a l i z a b l e D i a g r a m > < D i a g r a m M a n a g e r . S e r i a l i z a b l e D i a g r a m > < A d a p t e r   i : t y p e = " M e a s u r e D i a g r a m S a n d b o x A d a p t e r " > < T a b l e N a m e > T e s t   C o m m e n t s 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 T e s t   C o m m e n t s 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 C o l u m n s \ C o m m e n t   N u m b e r < / K e y > < / D i a g r a m O b j e c t K e y > < D i a g r a m O b j e c t K e y > < K e y > C o l u m n s \ C o m m e n t < / K e y > < / D i a g r a m O b j e c t K e y > < D i a g r a m O b j e c t K e y > < K e y > C o l u m n s \ C o m m e n t   L e n g t h 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 C o l u m n s \ C o m m e n t   N u m b e r < / K e y > < / a : K e y > < a : V a l u e   i : t y p e = " M e a s u r e G r i d N o d e V i e w S t a t e " > < L a y e d O u t > t r u e < / L a y e d O u t > < / a : V a l u e > < / a : K e y V a l u e O f D i a g r a m O b j e c t K e y a n y T y p e z b w N T n L X > < a : K e y V a l u e O f D i a g r a m O b j e c t K e y a n y T y p e z b w N T n L X > < a : K e y > < K e y > C o l u m n s \ C o m m e n t < / K e y > < / a : K e y > < a : V a l u e   i : t y p e = " M e a s u r e G r i d N o d e V i e w S t a t e " > < C o l u m n > 1 < / C o l u m n > < L a y e d O u t > t r u e < / L a y e d O u t > < / a : V a l u e > < / a : K e y V a l u e O f D i a g r a m O b j e c t K e y a n y T y p e z b w N T n L X > < a : K e y V a l u e O f D i a g r a m O b j e c t K e y a n y T y p e z b w N T n L X > < a : K e y > < K e y > C o l u m n s \ C o m m e n t   L e n g t h < / K e y > < / a : K e y > < a : V a l u e   i : t y p e = " M e a s u r e G r i d N o d e V i e w S t a t e " > < C o l u m n > 2 < / C o l u m n > < L a y e d O u t > t r u e < / L a y e d O u t > < / a : V a l u e > < / a : K e y V a l u e O f D i a g r a m O b j e c t K e y a n y T y p e z b w N T n L X > < / V i e w S t a t e s > < / D i a g r a m M a n a g e r . S e r i a l i z a b l e D i a g r a m > < D i a g r a m M a n a g e r . S e r i a l i z a b l e D i a g r a m > < A d a p t e r   i : t y p e = " M e a s u r e D i a g r a m S a n d b o x A d a p t e r " > < T a b l e N a m e > T r a n s a c t i o n M a s t e r 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 T r a n s a c t i o n M a s t e r 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 M e a s u r e s \ T o t a l _ r e v e n u e < / K e y > < / D i a g r a m O b j e c t K e y > < D i a g r a m O b j e c t K e y > < K e y > M e a s u r e s \ T o t a l _ r e v e n u e \ T a g I n f o \ F o r m u l a < / K e y > < / D i a g r a m O b j e c t K e y > < D i a g r a m O b j e c t K e y > < K e y > M e a s u r e s \ T o t a l _ r e v e n u e \ T a g I n f o \ V a l u e < / K e y > < / D i a g r a m O b j e c t K e y > < D i a g r a m O b j e c t K e y > < K e y > M e a s u r e s \ A v g   S a l e s   A m o u n t < / K e y > < / D i a g r a m O b j e c t K e y > < D i a g r a m O b j e c t K e y > < K e y > M e a s u r e s \ A v g   S a l e s   A m o u n t \ T a g I n f o \ F o r m u l a < / K e y > < / D i a g r a m O b j e c t K e y > < D i a g r a m O b j e c t K e y > < K e y > M e a s u r e s \ A v g   S a l e s   A m o u n t \ T a g I n f o \ V a l u e < / K e y > < / D i a g r a m O b j e c t K e y > < D i a g r a m O b j e c t K e y > < K e y > M e a s u r e s \ V o l u m e < / K e y > < / D i a g r a m O b j e c t K e y > < D i a g r a m O b j e c t K e y > < K e y > M e a s u r e s \ V o l u m e \ T a g I n f o \ F o r m u l a < / K e y > < / D i a g r a m O b j e c t K e y > < D i a g r a m O b j e c t K e y > < K e y > M e a s u r e s \ V o l u m e \ T a g I n f o \ V a l u e < / K e y > < / D i a g r a m O b j e c t K e y > < D i a g r a m O b j e c t K e y > < K e y > M e a s u r e s \ M o n t h   C l o s i n g   S a l e s < / K e y > < / D i a g r a m O b j e c t K e y > < D i a g r a m O b j e c t K e y > < K e y > M e a s u r e s \ M o n t h   C l o s i n g   S a l e s \ T a g I n f o \ F o r m u l a < / K e y > < / D i a g r a m O b j e c t K e y > < D i a g r a m O b j e c t K e y > < K e y > M e a s u r e s \ M o n t h   C l o s i n g   S a l e s \ T a g I n f o \ V a l u e < / K e y > < / D i a g r a m O b j e c t K e y > < D i a g r a m O b j e c t K e y > < K e y > M e a s u r e s \ R u n n i n g   t o t a l < / K e y > < / D i a g r a m O b j e c t K e y > < D i a g r a m O b j e c t K e y > < K e y > M e a s u r e s \ R u n n i n g   t o t a l \ T a g I n f o \ F o r m u l a < / K e y > < / D i a g r a m O b j e c t K e y > < D i a g r a m O b j e c t K e y > < K e y > M e a s u r e s \ R u n n i n g   t o t a l \ T a g I n f o \ V a l u e < / K e y > < / D i a g r a m O b j e c t K e y > < D i a g r a m O b j e c t K e y > < K e y > M e a s u r e s \ I n d i v i d u a l   R e v e n u e < / K e y > < / D i a g r a m O b j e c t K e y > < D i a g r a m O b j e c t K e y > < K e y > M e a s u r e s \ I n d i v i d u a l   R e v e n u e \ T a g I n f o \ F o r m u l a < / K e y > < / D i a g r a m O b j e c t K e y > < D i a g r a m O b j e c t K e y > < K e y > M e a s u r e s \ I n d i v i d u a l   R e v e n u e \ T a g I n f o \ V a l u e < / K e y > < / D i a g r a m O b j e c t K e y > < D i a g r a m O b j e c t K e y > < K e y > M e a s u r e s \ S u m   o f   S a l e s _ A m o u n t < / K e y > < / D i a g r a m O b j e c t K e y > < D i a g r a m O b j e c t K e y > < K e y > M e a s u r e s \ S u m   o f   S a l e s _ A m o u n t \ T a g I n f o \ F o r m u l a < / K e y > < / D i a g r a m O b j e c t K e y > < D i a g r a m O b j e c t K e y > < K e y > M e a s u r e s \ S u m   o f   S a l e s _ A m o u n t \ T a g I n f o \ V a l u e < / K e y > < / D i a g r a m O b j e c t K e y > < D i a g r a m O b j e c t K e y > < K e y > M e a s u r e s \ S u m   o f   D a y   2 < / K e y > < / D i a g r a m O b j e c t K e y > < D i a g r a m O b j e c t K e y > < K e y > M e a s u r e s \ S u m   o f   D a y   2 \ T a g I n f o \ F o r m u l a < / K e y > < / D i a g r a m O b j e c t K e y > < D i a g r a m O b j e c t K e y > < K e y > M e a s u r e s \ S u m   o f   D a y   2 \ T a g I n f o \ V a l u e < / K e y > < / D i a g r a m O b j e c t K e y > < D i a g r a m O b j e c t K e y > < K e y > C o l u m n s \ K e y < / K e y > < / D i a g r a m O b j e c t K e y > < D i a g r a m O b j e c t K e y > < K e y > C o l u m n s \ B r a n c h _ N u m b e r < / K e y > < / D i a g r a m O b j e c t K e y > < D i a g r a m O b j e c t K e y > < K e y > C o l u m n s \ C u s t o m e r _ N u m b e r < / K e y > < / D i a g r a m O b j e c t K e y > < D i a g r a m O b j e c t K e y > < K e y > C o l u m n s \ P r o d u c t _ N u m b e r < / K e y > < / D i a g r a m O b j e c t K e y > < D i a g r a m O b j e c t K e y > < K e y > C o l u m n s \ I n v o i c e _ N u m b e r < / K e y > < / D i a g r a m O b j e c t K e y > < D i a g r a m O b j e c t K e y > < K e y > C o l u m n s \ S e r v i c e _ D a t e < / K e y > < / D i a g r a m O b j e c t K e y > < D i a g r a m O b j e c t K e y > < K e y > C o l u m n s \ I n v o i c e _ D a t e < / K e y > < / D i a g r a m O b j e c t K e y > < D i a g r a m O b j e c t K e y > < K e y > C o l u m n s \ S a l e s _ A m o u n t < / K e y > < / D i a g r a m O b j e c t K e y > < D i a g r a m O b j e c t K e y > < K e y > C o l u m n s \ C o n t r a c t e d   H o u r s < / K e y > < / D i a g r a m O b j e c t K e y > < D i a g r a m O b j e c t K e y > < K e y > C o l u m n s \ S a l e s _ P e r i o d < / K e y > < / D i a g r a m O b j e c t K e y > < D i a g r a m O b j e c t K e y > < K e y > C o l u m n s \ S a l e s _ R e p < / K e y > < / D i a g r a m O b j e c t K e y > < D i a g r a m O b j e c t K e y > < K e y > C o l u m n s \ Y e a r < / K e y > < / D i a g r a m O b j e c t K e y > < D i a g r a m O b j e c t K e y > < K e y > C o l u m n s \ M o n t h < / K e y > < / D i a g r a m O b j e c t K e y > < D i a g r a m O b j e c t K e y > < K e y > C o l u m n s \ D a y < / K e y > < / D i a g r a m O b j e c t K e y > < D i a g r a m O b j e c t K e y > < K e y > C o l u m n s \ D a y _ O f _ W e e k < / K e y > < / D i a g r a m O b j e c t K e y > < D i a g r a m O b j e c t K e y > < K e y > C o l u m n s \ m o n t h   n u m < / K e y > < / D i a g r a m O b j e c t K e y > < D i a g r a m O b j e c t K e y > < K e y > C o l u m n s \ D o W   N u m < / K e y > < / D i a g r a m O b j e c t K e y > < D i a g r a m O b j e c t K e y > < K e y > L i n k s \ & l t ; C o l u m n s \ S u m   o f   S a l e s _ A m o u n t & g t ; - & l t ; M e a s u r e s \ S a l e s _ A m o u n t & g t ; < / K e y > < / D i a g r a m O b j e c t K e y > < D i a g r a m O b j e c t K e y > < K e y > L i n k s \ & l t ; C o l u m n s \ S u m   o f   S a l e s _ A m o u n t & g t ; - & l t ; M e a s u r e s \ S a l e s _ A m o u n t & g t ; \ C O L U M N < / K e y > < / D i a g r a m O b j e c t K e y > < D i a g r a m O b j e c t K e y > < K e y > L i n k s \ & l t ; C o l u m n s \ S u m   o f   S a l e s _ A m o u n t & g t ; - & l t ; M e a s u r e s \ S a l e s _ A m o u n t & g t ; \ M E A S U R E < / K e y > < / D i a g r a m O b j e c t K e y > < D i a g r a m O b j e c t K e y > < K e y > L i n k s \ & l t ; C o l u m n s \ S u m   o f   D a y   2 & g t ; - & l t ; M e a s u r e s \ D a y & g t ; < / K e y > < / D i a g r a m O b j e c t K e y > < D i a g r a m O b j e c t K e y > < K e y > L i n k s \ & l t ; C o l u m n s \ S u m   o f   D a y   2 & g t ; - & l t ; M e a s u r e s \ D a y & g t ; \ C O L U M N < / K e y > < / D i a g r a m O b j e c t K e y > < D i a g r a m O b j e c t K e y > < K e y > L i n k s \ & l t ; C o l u m n s \ S u m   o f   D a y   2 & g t ; - & l t ; M e a s u r e s \ D a y & g t ; \ M E A S U R E 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 M e a s u r e s \ T o t a l _ r e v e n u e < / K e y > < / a : K e y > < a : V a l u e   i : t y p e = " M e a s u r e G r i d N o d e V i e w S t a t e " > < C o l u m n > 1 < / C o l u m n > < L a y e d O u t > t r u e < / L a y e d O u t > < / a : V a l u e > < / a : K e y V a l u e O f D i a g r a m O b j e c t K e y a n y T y p e z b w N T n L X > < a : K e y V a l u e O f D i a g r a m O b j e c t K e y a n y T y p e z b w N T n L X > < a : K e y > < K e y > M e a s u r e s \ T o t a l _ r e v e n u e \ T a g I n f o \ F o r m u l a < / K e y > < / a : K e y > < a : V a l u e   i : t y p e = " M e a s u r e G r i d V i e w S t a t e I D i a g r a m T a g A d d i t i o n a l I n f o " / > < / a : K e y V a l u e O f D i a g r a m O b j e c t K e y a n y T y p e z b w N T n L X > < a : K e y V a l u e O f D i a g r a m O b j e c t K e y a n y T y p e z b w N T n L X > < a : K e y > < K e y > M e a s u r e s \ T o t a l _ r e v e n u e \ T a g I n f o \ V a l u e < / K e y > < / a : K e y > < a : V a l u e   i : t y p e = " M e a s u r e G r i d V i e w S t a t e I D i a g r a m T a g A d d i t i o n a l I n f o " / > < / a : K e y V a l u e O f D i a g r a m O b j e c t K e y a n y T y p e z b w N T n L X > < a : K e y V a l u e O f D i a g r a m O b j e c t K e y a n y T y p e z b w N T n L X > < a : K e y > < K e y > M e a s u r e s \ A v g   S a l e s   A m o u n t < / K e y > < / a : K e y > < a : V a l u e   i : t y p e = " M e a s u r e G r i d N o d e V i e w S t a t e " > < C o l u m n > 1 < / C o l u m n > < L a y e d O u t > t r u e < / L a y e d O u t > < R o w > 4 < / R o w > < / a : V a l u e > < / a : K e y V a l u e O f D i a g r a m O b j e c t K e y a n y T y p e z b w N T n L X > < a : K e y V a l u e O f D i a g r a m O b j e c t K e y a n y T y p e z b w N T n L X > < a : K e y > < K e y > M e a s u r e s \ A v g   S a l e s   A m o u n t \ T a g I n f o \ F o r m u l a < / K e y > < / a : K e y > < a : V a l u e   i : t y p e = " M e a s u r e G r i d V i e w S t a t e I D i a g r a m T a g A d d i t i o n a l I n f o " / > < / a : K e y V a l u e O f D i a g r a m O b j e c t K e y a n y T y p e z b w N T n L X > < a : K e y V a l u e O f D i a g r a m O b j e c t K e y a n y T y p e z b w N T n L X > < a : K e y > < K e y > M e a s u r e s \ A v g   S a l e s   A m o u n t \ T a g I n f o \ V a l u e < / K e y > < / a : K e y > < a : V a l u e   i : t y p e = " M e a s u r e G r i d V i e w S t a t e I D i a g r a m T a g A d d i t i o n a l I n f o " / > < / a : K e y V a l u e O f D i a g r a m O b j e c t K e y a n y T y p e z b w N T n L X > < a : K e y V a l u e O f D i a g r a m O b j e c t K e y a n y T y p e z b w N T n L X > < a : K e y > < K e y > M e a s u r e s \ V o l u m e < / K e y > < / a : K e y > < a : V a l u e   i : t y p e = " M e a s u r e G r i d N o d e V i e w S t a t e " > < C o l u m n > 1 < / C o l u m n > < L a y e d O u t > t r u e < / L a y e d O u t > < R o w > 5 < / R o w > < / a : V a l u e > < / a : K e y V a l u e O f D i a g r a m O b j e c t K e y a n y T y p e z b w N T n L X > < a : K e y V a l u e O f D i a g r a m O b j e c t K e y a n y T y p e z b w N T n L X > < a : K e y > < K e y > M e a s u r e s \ V o l u m e \ T a g I n f o \ F o r m u l a < / K e y > < / a : K e y > < a : V a l u e   i : t y p e = " M e a s u r e G r i d V i e w S t a t e I D i a g r a m T a g A d d i t i o n a l I n f o " / > < / a : K e y V a l u e O f D i a g r a m O b j e c t K e y a n y T y p e z b w N T n L X > < a : K e y V a l u e O f D i a g r a m O b j e c t K e y a n y T y p e z b w N T n L X > < a : K e y > < K e y > M e a s u r e s \ V o l u m e \ T a g I n f o \ V a l u e < / K e y > < / a : K e y > < a : V a l u e   i : t y p e = " M e a s u r e G r i d V i e w S t a t e I D i a g r a m T a g A d d i t i o n a l I n f o " / > < / a : K e y V a l u e O f D i a g r a m O b j e c t K e y a n y T y p e z b w N T n L X > < a : K e y V a l u e O f D i a g r a m O b j e c t K e y a n y T y p e z b w N T n L X > < a : K e y > < K e y > M e a s u r e s \ M o n t h   C l o s i n g   S a l e s < / K e y > < / a : K e y > < a : V a l u e   i : t y p e = " M e a s u r e G r i d N o d e V i e w S t a t e " > < C o l u m n > 1 < / C o l u m n > < L a y e d O u t > t r u e < / L a y e d O u t > < R o w > 6 < / R o w > < / a : V a l u e > < / a : K e y V a l u e O f D i a g r a m O b j e c t K e y a n y T y p e z b w N T n L X > < a : K e y V a l u e O f D i a g r a m O b j e c t K e y a n y T y p e z b w N T n L X > < a : K e y > < K e y > M e a s u r e s \ M o n t h   C l o s i n g   S a l e s \ T a g I n f o \ F o r m u l a < / K e y > < / a : K e y > < a : V a l u e   i : t y p e = " M e a s u r e G r i d V i e w S t a t e I D i a g r a m T a g A d d i t i o n a l I n f o " / > < / a : K e y V a l u e O f D i a g r a m O b j e c t K e y a n y T y p e z b w N T n L X > < a : K e y V a l u e O f D i a g r a m O b j e c t K e y a n y T y p e z b w N T n L X > < a : K e y > < K e y > M e a s u r e s \ M o n t h   C l o s i n g   S a l e s \ T a g I n f o \ V a l u e < / K e y > < / a : K e y > < a : V a l u e   i : t y p e = " M e a s u r e G r i d V i e w S t a t e I D i a g r a m T a g A d d i t i o n a l I n f o " / > < / a : K e y V a l u e O f D i a g r a m O b j e c t K e y a n y T y p e z b w N T n L X > < a : K e y V a l u e O f D i a g r a m O b j e c t K e y a n y T y p e z b w N T n L X > < a : K e y > < K e y > M e a s u r e s \ R u n n i n g   t o t a l < / K e y > < / a : K e y > < a : V a l u e   i : t y p e = " M e a s u r e G r i d N o d e V i e w S t a t e " > < C o l u m n > 1 < / C o l u m n > < L a y e d O u t > t r u e < / L a y e d O u t > < R o w > 7 < / R o w > < / a : V a l u e > < / a : K e y V a l u e O f D i a g r a m O b j e c t K e y a n y T y p e z b w N T n L X > < a : K e y V a l u e O f D i a g r a m O b j e c t K e y a n y T y p e z b w N T n L X > < a : K e y > < K e y > M e a s u r e s \ R u n n i n g   t o t a l \ T a g I n f o \ F o r m u l a < / K e y > < / a : K e y > < a : V a l u e   i : t y p e = " M e a s u r e G r i d V i e w S t a t e I D i a g r a m T a g A d d i t i o n a l I n f o " / > < / a : K e y V a l u e O f D i a g r a m O b j e c t K e y a n y T y p e z b w N T n L X > < a : K e y V a l u e O f D i a g r a m O b j e c t K e y a n y T y p e z b w N T n L X > < a : K e y > < K e y > M e a s u r e s \ R u n n i n g   t o t a l \ T a g I n f o \ V a l u e < / K e y > < / a : K e y > < a : V a l u e   i : t y p e = " M e a s u r e G r i d V i e w S t a t e I D i a g r a m T a g A d d i t i o n a l I n f o " / > < / a : K e y V a l u e O f D i a g r a m O b j e c t K e y a n y T y p e z b w N T n L X > < a : K e y V a l u e O f D i a g r a m O b j e c t K e y a n y T y p e z b w N T n L X > < a : K e y > < K e y > M e a s u r e s \ I n d i v i d u a l   R e v e n u e < / K e y > < / a : K e y > < a : V a l u e   i : t y p e = " M e a s u r e G r i d N o d e V i e w S t a t e " > < C o l u m n > 1 < / C o l u m n > < L a y e d O u t > t r u e < / L a y e d O u t > < R o w > 3 < / R o w > < / a : V a l u e > < / a : K e y V a l u e O f D i a g r a m O b j e c t K e y a n y T y p e z b w N T n L X > < a : K e y V a l u e O f D i a g r a m O b j e c t K e y a n y T y p e z b w N T n L X > < a : K e y > < K e y > M e a s u r e s \ I n d i v i d u a l   R e v e n u e \ T a g I n f o \ F o r m u l a < / K e y > < / a : K e y > < a : V a l u e   i : t y p e = " M e a s u r e G r i d V i e w S t a t e I D i a g r a m T a g A d d i t i o n a l I n f o " / > < / a : K e y V a l u e O f D i a g r a m O b j e c t K e y a n y T y p e z b w N T n L X > < a : K e y V a l u e O f D i a g r a m O b j e c t K e y a n y T y p e z b w N T n L X > < a : K e y > < K e y > M e a s u r e s \ I n d i v i d u a l   R e v e n u e \ T a g I n f o \ V a l u e < / K e y > < / a : K e y > < a : V a l u e   i : t y p e = " M e a s u r e G r i d V i e w S t a t e I D i a g r a m T a g A d d i t i o n a l I n f o " / > < / a : K e y V a l u e O f D i a g r a m O b j e c t K e y a n y T y p e z b w N T n L X > < a : K e y V a l u e O f D i a g r a m O b j e c t K e y a n y T y p e z b w N T n L X > < a : K e y > < K e y > M e a s u r e s \ S u m   o f   S a l e s _ A m o u n t < / K e y > < / a : K e y > < a : V a l u e   i : t y p e = " M e a s u r e G r i d N o d e V i e w S t a t e " > < C o l u m n > 7 < / C o l u m n > < L a y e d O u t > t r u e < / L a y e d O u t > < W a s U I I n v i s i b l e > t r u e < / W a s U I I n v i s i b l e > < / a : V a l u e > < / a : K e y V a l u e O f D i a g r a m O b j e c t K e y a n y T y p e z b w N T n L X > < a : K e y V a l u e O f D i a g r a m O b j e c t K e y a n y T y p e z b w N T n L X > < a : K e y > < K e y > M e a s u r e s \ S u m   o f   S a l e s _ A m o u n t \ T a g I n f o \ F o r m u l a < / K e y > < / a : K e y > < a : V a l u e   i : t y p e = " M e a s u r e G r i d V i e w S t a t e I D i a g r a m T a g A d d i t i o n a l I n f o " / > < / a : K e y V a l u e O f D i a g r a m O b j e c t K e y a n y T y p e z b w N T n L X > < a : K e y V a l u e O f D i a g r a m O b j e c t K e y a n y T y p e z b w N T n L X > < a : K e y > < K e y > M e a s u r e s \ S u m   o f   S a l e s _ A m o u n t \ T a g I n f o \ V a l u e < / K e y > < / a : K e y > < a : V a l u e   i : t y p e = " M e a s u r e G r i d V i e w S t a t e I D i a g r a m T a g A d d i t i o n a l I n f o " / > < / a : K e y V a l u e O f D i a g r a m O b j e c t K e y a n y T y p e z b w N T n L X > < a : K e y V a l u e O f D i a g r a m O b j e c t K e y a n y T y p e z b w N T n L X > < a : K e y > < K e y > M e a s u r e s \ S u m   o f   D a y   2 < / K e y > < / a : K e y > < a : V a l u e   i : t y p e = " M e a s u r e G r i d N o d e V i e w S t a t e " > < C o l u m n > 1 3 < / C o l u m n > < L a y e d O u t > t r u e < / L a y e d O u t > < W a s U I I n v i s i b l e > t r u e < / W a s U I I n v i s i b l e > < / a : V a l u e > < / a : K e y V a l u e O f D i a g r a m O b j e c t K e y a n y T y p e z b w N T n L X > < a : K e y V a l u e O f D i a g r a m O b j e c t K e y a n y T y p e z b w N T n L X > < a : K e y > < K e y > M e a s u r e s \ S u m   o f   D a y   2 \ T a g I n f o \ F o r m u l a < / K e y > < / a : K e y > < a : V a l u e   i : t y p e = " M e a s u r e G r i d V i e w S t a t e I D i a g r a m T a g A d d i t i o n a l I n f o " / > < / a : K e y V a l u e O f D i a g r a m O b j e c t K e y a n y T y p e z b w N T n L X > < a : K e y V a l u e O f D i a g r a m O b j e c t K e y a n y T y p e z b w N T n L X > < a : K e y > < K e y > M e a s u r e s \ S u m   o f   D a y   2 \ T a g I n f o \ V a l u e < / K e y > < / a : K e y > < a : V a l u e   i : t y p e = " M e a s u r e G r i d V i e w S t a t e I D i a g r a m T a g A d d i t i o n a l I n f o " / > < / a : K e y V a l u e O f D i a g r a m O b j e c t K e y a n y T y p e z b w N T n L X > < a : K e y V a l u e O f D i a g r a m O b j e c t K e y a n y T y p e z b w N T n L X > < a : K e y > < K e y > C o l u m n s \ K e y < / K e y > < / a : K e y > < a : V a l u e   i : t y p e = " M e a s u r e G r i d N o d e V i e w S t a t e " > < L a y e d O u t > t r u e < / L a y e d O u t > < / a : V a l u e > < / a : K e y V a l u e O f D i a g r a m O b j e c t K e y a n y T y p e z b w N T n L X > < a : K e y V a l u e O f D i a g r a m O b j e c t K e y a n y T y p e z b w N T n L X > < a : K e y > < K e y > C o l u m n s \ B r a n c h _ N u m b e r < / K e y > < / a : K e y > < a : V a l u e   i : t y p e = " M e a s u r e G r i d N o d e V i e w S t a t e " > < C o l u m n > 1 < / C o l u m n > < L a y e d O u t > t r u e < / L a y e d O u t > < / a : V a l u e > < / a : K e y V a l u e O f D i a g r a m O b j e c t K e y a n y T y p e z b w N T n L X > < a : K e y V a l u e O f D i a g r a m O b j e c t K e y a n y T y p e z b w N T n L X > < a : K e y > < K e y > C o l u m n s \ C u s t o m e r _ N u m b e r < / K e y > < / a : K e y > < a : V a l u e   i : t y p e = " M e a s u r e G r i d N o d e V i e w S t a t e " > < C o l u m n > 2 < / C o l u m n > < L a y e d O u t > t r u e < / L a y e d O u t > < / a : V a l u e > < / a : K e y V a l u e O f D i a g r a m O b j e c t K e y a n y T y p e z b w N T n L X > < a : K e y V a l u e O f D i a g r a m O b j e c t K e y a n y T y p e z b w N T n L X > < a : K e y > < K e y > C o l u m n s \ P r o d u c t _ N u m b e r < / K e y > < / a : K e y > < a : V a l u e   i : t y p e = " M e a s u r e G r i d N o d e V i e w S t a t e " > < C o l u m n > 3 < / C o l u m n > < L a y e d O u t > t r u e < / L a y e d O u t > < / a : V a l u e > < / a : K e y V a l u e O f D i a g r a m O b j e c t K e y a n y T y p e z b w N T n L X > < a : K e y V a l u e O f D i a g r a m O b j e c t K e y a n y T y p e z b w N T n L X > < a : K e y > < K e y > C o l u m n s \ I n v o i c e _ N u m b e r < / K e y > < / a : K e y > < a : V a l u e   i : t y p e = " M e a s u r e G r i d N o d e V i e w S t a t e " > < C o l u m n > 4 < / C o l u m n > < L a y e d O u t > t r u e < / L a y e d O u t > < / a : V a l u e > < / a : K e y V a l u e O f D i a g r a m O b j e c t K e y a n y T y p e z b w N T n L X > < a : K e y V a l u e O f D i a g r a m O b j e c t K e y a n y T y p e z b w N T n L X > < a : K e y > < K e y > C o l u m n s \ S e r v i c e _ D a t e < / K e y > < / a : K e y > < a : V a l u e   i : t y p e = " M e a s u r e G r i d N o d e V i e w S t a t e " > < C o l u m n > 5 < / C o l u m n > < L a y e d O u t > t r u e < / L a y e d O u t > < / a : V a l u e > < / a : K e y V a l u e O f D i a g r a m O b j e c t K e y a n y T y p e z b w N T n L X > < a : K e y V a l u e O f D i a g r a m O b j e c t K e y a n y T y p e z b w N T n L X > < a : K e y > < K e y > C o l u m n s \ I n v o i c e _ D a t e < / K e y > < / a : K e y > < a : V a l u e   i : t y p e = " M e a s u r e G r i d N o d e V i e w S t a t e " > < C o l u m n > 6 < / C o l u m n > < L a y e d O u t > t r u e < / L a y e d O u t > < / a : V a l u e > < / a : K e y V a l u e O f D i a g r a m O b j e c t K e y a n y T y p e z b w N T n L X > < a : K e y V a l u e O f D i a g r a m O b j e c t K e y a n y T y p e z b w N T n L X > < a : K e y > < K e y > C o l u m n s \ S a l e s _ A m o u n t < / K e y > < / a : K e y > < a : V a l u e   i : t y p e = " M e a s u r e G r i d N o d e V i e w S t a t e " > < C o l u m n > 7 < / C o l u m n > < L a y e d O u t > t r u e < / L a y e d O u t > < / a : V a l u e > < / a : K e y V a l u e O f D i a g r a m O b j e c t K e y a n y T y p e z b w N T n L X > < a : K e y V a l u e O f D i a g r a m O b j e c t K e y a n y T y p e z b w N T n L X > < a : K e y > < K e y > C o l u m n s \ C o n t r a c t e d   H o u r s < / K e y > < / a : K e y > < a : V a l u e   i : t y p e = " M e a s u r e G r i d N o d e V i e w S t a t e " > < C o l u m n > 8 < / C o l u m n > < L a y e d O u t > t r u e < / L a y e d O u t > < / a : V a l u e > < / a : K e y V a l u e O f D i a g r a m O b j e c t K e y a n y T y p e z b w N T n L X > < a : K e y V a l u e O f D i a g r a m O b j e c t K e y a n y T y p e z b w N T n L X > < a : K e y > < K e y > C o l u m n s \ S a l e s _ P e r i o d < / K e y > < / a : K e y > < a : V a l u e   i : t y p e = " M e a s u r e G r i d N o d e V i e w S t a t e " > < C o l u m n > 9 < / C o l u m n > < L a y e d O u t > t r u e < / L a y e d O u t > < / a : V a l u e > < / a : K e y V a l u e O f D i a g r a m O b j e c t K e y a n y T y p e z b w N T n L X > < a : K e y V a l u e O f D i a g r a m O b j e c t K e y a n y T y p e z b w N T n L X > < a : K e y > < K e y > C o l u m n s \ S a l e s _ R e p < / K e y > < / a : K e y > < a : V a l u e   i : t y p e = " M e a s u r e G r i d N o d e V i e w S t a t e " > < C o l u m n > 1 0 < / C o l u m n > < L a y e d O u t > t r u e < / L a y e d O u t > < / a : V a l u e > < / a : K e y V a l u e O f D i a g r a m O b j e c t K e y a n y T y p e z b w N T n L X > < a : K e y V a l u e O f D i a g r a m O b j e c t K e y a n y T y p e z b w N T n L X > < a : K e y > < K e y > C o l u m n s \ Y e a r < / K e y > < / a : K e y > < a : V a l u e   i : t y p e = " M e a s u r e G r i d N o d e V i e w S t a t e " > < C o l u m n > 1 1 < / C o l u m n > < L a y e d O u t > t r u e < / L a y e d O u t > < / a : V a l u e > < / a : K e y V a l u e O f D i a g r a m O b j e c t K e y a n y T y p e z b w N T n L X > < a : K e y V a l u e O f D i a g r a m O b j e c t K e y a n y T y p e z b w N T n L X > < a : K e y > < K e y > C o l u m n s \ M o n t h < / K e y > < / a : K e y > < a : V a l u e   i : t y p e = " M e a s u r e G r i d N o d e V i e w S t a t e " > < C o l u m n > 1 2 < / C o l u m n > < L a y e d O u t > t r u e < / L a y e d O u t > < / a : V a l u e > < / a : K e y V a l u e O f D i a g r a m O b j e c t K e y a n y T y p e z b w N T n L X > < a : K e y V a l u e O f D i a g r a m O b j e c t K e y a n y T y p e z b w N T n L X > < a : K e y > < K e y > C o l u m n s \ D a y < / K e y > < / a : K e y > < a : V a l u e   i : t y p e = " M e a s u r e G r i d N o d e V i e w S t a t e " > < C o l u m n > 1 3 < / C o l u m n > < L a y e d O u t > t r u e < / L a y e d O u t > < / a : V a l u e > < / a : K e y V a l u e O f D i a g r a m O b j e c t K e y a n y T y p e z b w N T n L X > < a : K e y V a l u e O f D i a g r a m O b j e c t K e y a n y T y p e z b w N T n L X > < a : K e y > < K e y > C o l u m n s \ D a y _ O f _ W e e k < / K e y > < / a : K e y > < a : V a l u e   i : t y p e = " M e a s u r e G r i d N o d e V i e w S t a t e " > < C o l u m n > 1 4 < / C o l u m n > < L a y e d O u t > t r u e < / L a y e d O u t > < / a : V a l u e > < / a : K e y V a l u e O f D i a g r a m O b j e c t K e y a n y T y p e z b w N T n L X > < a : K e y V a l u e O f D i a g r a m O b j e c t K e y a n y T y p e z b w N T n L X > < a : K e y > < K e y > C o l u m n s \ m o n t h   n u m < / K e y > < / a : K e y > < a : V a l u e   i : t y p e = " M e a s u r e G r i d N o d e V i e w S t a t e " > < C o l u m n > 1 5 < / C o l u m n > < L a y e d O u t > t r u e < / L a y e d O u t > < / a : V a l u e > < / a : K e y V a l u e O f D i a g r a m O b j e c t K e y a n y T y p e z b w N T n L X > < a : K e y V a l u e O f D i a g r a m O b j e c t K e y a n y T y p e z b w N T n L X > < a : K e y > < K e y > C o l u m n s \ D o W   N u m < / K e y > < / a : K e y > < a : V a l u e   i : t y p e = " M e a s u r e G r i d N o d e V i e w S t a t e " > < C o l u m n > 1 6 < / C o l u m n > < L a y e d O u t > t r u e < / L a y e d O u t > < / a : V a l u e > < / a : K e y V a l u e O f D i a g r a m O b j e c t K e y a n y T y p e z b w N T n L X > < a : K e y V a l u e O f D i a g r a m O b j e c t K e y a n y T y p e z b w N T n L X > < a : K e y > < K e y > L i n k s \ & l t ; C o l u m n s \ S u m   o f   S a l e s _ A m o u n t & g t ; - & l t ; M e a s u r e s \ S a l e s _ A m o u n t & g t ; < / K e y > < / a : K e y > < a : V a l u e   i : t y p e = " M e a s u r e G r i d V i e w S t a t e I D i a g r a m L i n k " / > < / a : K e y V a l u e O f D i a g r a m O b j e c t K e y a n y T y p e z b w N T n L X > < a : K e y V a l u e O f D i a g r a m O b j e c t K e y a n y T y p e z b w N T n L X > < a : K e y > < K e y > L i n k s \ & l t ; C o l u m n s \ S u m   o f   S a l e s _ A m o u n t & g t ; - & l t ; M e a s u r e s \ S a l e s _ A m o u n t & g t ; \ C O L U M N < / K e y > < / a : K e y > < a : V a l u e   i : t y p e = " M e a s u r e G r i d V i e w S t a t e I D i a g r a m L i n k E n d p o i n t " / > < / a : K e y V a l u e O f D i a g r a m O b j e c t K e y a n y T y p e z b w N T n L X > < a : K e y V a l u e O f D i a g r a m O b j e c t K e y a n y T y p e z b w N T n L X > < a : K e y > < K e y > L i n k s \ & l t ; C o l u m n s \ S u m   o f   S a l e s _ A m o u n t & g t ; - & l t ; M e a s u r e s \ S a l e s _ A m o u n t & g t ; \ M E A S U R E < / K e y > < / a : K e y > < a : V a l u e   i : t y p e = " M e a s u r e G r i d V i e w S t a t e I D i a g r a m L i n k E n d p o i n t " / > < / a : K e y V a l u e O f D i a g r a m O b j e c t K e y a n y T y p e z b w N T n L X > < a : K e y V a l u e O f D i a g r a m O b j e c t K e y a n y T y p e z b w N T n L X > < a : K e y > < K e y > L i n k s \ & l t ; C o l u m n s \ S u m   o f   D a y   2 & g t ; - & l t ; M e a s u r e s \ D a y & g t ; < / K e y > < / a : K e y > < a : V a l u e   i : t y p e = " M e a s u r e G r i d V i e w S t a t e I D i a g r a m L i n k " / > < / a : K e y V a l u e O f D i a g r a m O b j e c t K e y a n y T y p e z b w N T n L X > < a : K e y V a l u e O f D i a g r a m O b j e c t K e y a n y T y p e z b w N T n L X > < a : K e y > < K e y > L i n k s \ & l t ; C o l u m n s \ S u m   o f   D a y   2 & g t ; - & l t ; M e a s u r e s \ D a y & g t ; \ C O L U M N < / K e y > < / a : K e y > < a : V a l u e   i : t y p e = " M e a s u r e G r i d V i e w S t a t e I D i a g r a m L i n k E n d p o i n t " / > < / a : K e y V a l u e O f D i a g r a m O b j e c t K e y a n y T y p e z b w N T n L X > < a : K e y V a l u e O f D i a g r a m O b j e c t K e y a n y T y p e z b w N T n L X > < a : K e y > < K e y > L i n k s \ & l t ; C o l u m n s \ S u m   o f   D a y   2 & g t ; - & l t ; M e a s u r e s \ D a y & g t ; \ M E A S U R E 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 L o c a t i o n M a s t e r < / K e y > < / D i a g r a m O b j e c t K e y > < D i a g r a m O b j e c t K e y > < K e y > A c t i o n s \ A d d   t o   h i e r a r c h y   F o r   & l t ; T a b l e s \ L o c a t i o n M a s t e r \ H i e r a r c h i e s \ L o c a t i o n & g t ; < / K e y > < / D i a g r a m O b j e c t K e y > < D i a g r a m O b j e c t K e y > < K e y > A c t i o n s \ M o v e   t o   a   H i e r a r c h y   i n   T a b l e   L o c a t i o n M a s t e r < / K e y > < / D i a g r a m O b j e c t K e y > < D i a g r a m O b j e c t K e y > < K e y > A c t i o n s \ M o v e   i n t o   h i e r a r c h y   F o r   & l t ; T a b l e s \ L o c a t i o n M a s t e r \ H i e r a r c h i e s \ L o c a t i o n & g t ; < / K e y > < / D i a g r a m O b j e c t K e y > < D i a g r a m O b j e c t K e y > < K e y > A c t i o n s \ A d d   t o   a   H i e r a r c h y   i n   T a b l e   T r a n s a c t i o n M a s t e r < / K e y > < / D i a g r a m O b j e c t K e y > < D i a g r a m O b j e c t K e y > < K e y > A c t i o n s \ A d d   t o   h i e r a r c h y   F o r   & l t ; T a b l e s \ T r a n s a c t i o n M a s t e r \ H i e r a r c h i e s \ D a t e s & g t ; < / K e y > < / D i a g r a m O b j e c t K e y > < D i a g r a m O b j e c t K e y > < K e y > A c t i o n s \ M o v e   t o   a   H i e r a r c h y   i n   T a b l e   T r a n s a c t i o n M a s t e r < / K e y > < / D i a g r a m O b j e c t K e y > < D i a g r a m O b j e c t K e y > < K e y > A c t i o n s \ M o v e   i n t o   h i e r a r c h y   F o r   & l t ; T a b l e s \ T r a n s a c t i o n M a s t e r \ H i e r a r c h i e s \ D a t e s & g t ; < / K e y > < / D i a g r a m O b j e c t K e y > < D i a g r a m O b j e c t K e y > < K e y > A c t i o n s \ A d d   t o   a   H i e r a r c h y   i n   T a b l e   S a l e s _ B y _ E m p l o y e e < / K e y > < / D i a g r a m O b j e c t K e y > < D i a g r a m O b j e c t K e y > < K e y > A c t i o n s \ A d d   t o   h i e r a r c h y   F o r   & l t ; T a b l e s \ S a l e s _ B y _ E m p l o y e e \ H i e r a r c h i e s \ D a t e & g t ; < / K e y > < / D i a g r a m O b j e c t K e y > < D i a g r a m O b j e c t K e y > < K e y > A c t i o n s \ A d d   t o   h i e r a r c h y   F o r   & l t ; T a b l e s \ S a l e s _ B y _ E m p l o y e e \ H i e r a r c h i e s \ L o c a l e & g t ; < / K e y > < / D i a g r a m O b j e c t K e y > < D i a g r a m O b j e c t K e y > < K e y > A c t i o n s \ M o v e   t o   a   H i e r a r c h y   i n   T a b l e   S a l e s _ B y _ E m p l o y e e < / K e y > < / D i a g r a m O b j e c t K e y > < D i a g r a m O b j e c t K e y > < K e y > A c t i o n s \ M o v e   i n t o   h i e r a r c h y   F o r   & l t ; T a b l e s \ S a l e s _ B y _ E m p l o y e e \ H i e r a r c h i e s \ D a t e & g t ; < / K e y > < / D i a g r a m O b j e c t K e y > < D i a g r a m O b j e c t K e y > < K e y > A c t i o n s \ M o v e   i n t o   h i e r a r c h y   F o r   & l t ; T a b l e s \ S a l e s _ B y _ E m p l o y e e \ H i e r a r c h i e s \ L o c a l e & g t ; 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 T a g s \ T a b l e s \ & l t ; T a b l e s \ C u s t o m e r M a s t e r & g t ; < / K e y > < / D i a g r a m O b j e c t K e y > < D i a g r a m O b j e c t K e y > < K e y > D y n a m i c   T a g s \ T a b l e s \ & l t ; T a b l e s \ E m p l o y e e _ M a s t e r & g t ; < / K e y > < / D i a g r a m O b j e c t K e y > < D i a g r a m O b j e c t K e y > < K e y > D y n a m i c   T a g s \ T a b l e s \ & l t ; T a b l e s \ L o c a t i o n M a s t e r & g t ; < / K e y > < / D i a g r a m O b j e c t K e y > < D i a g r a m O b j e c t K e y > < K e y > D y n a m i c   T a g s \ H i e r a r c h i e s \ & l t ; T a b l e s \ L o c a t i o n M a s t e r \ H i e r a r c h i e s \ L o c a t i o n & g t ; < / K e y > < / D i a g r a m O b j e c t K e y > < D i a g r a m O b j e c t K e y > < K e y > D y n a m i c   T a g s \ T a b l e s \ & l t ; T a b l e s \ P r i c e M a s t e r & g t ; < / K e y > < / D i a g r a m O b j e c t K e y > < D i a g r a m O b j e c t K e y > < K e y > D y n a m i c   T a g s \ T a b l e s \ & l t ; T a b l e s \ P r o d u c t M a s t e r & g t ; < / K e y > < / D i a g r a m O b j e c t K e y > < D i a g r a m O b j e c t K e y > < K e y > D y n a m i c   T a g s \ T a b l e s \ & l t ; T a b l e s \ T e s t   C o m m e n t s & g t ; < / K e y > < / D i a g r a m O b j e c t K e y > < D i a g r a m O b j e c t K e y > < K e y > D y n a m i c   T a g s \ T a b l e s \ & l t ; T a b l e s \ T r a n s a c t i o n M a s t e r & g t ; < / K e y > < / D i a g r a m O b j e c t K e y > < D i a g r a m O b j e c t K e y > < K e y > D y n a m i c   T a g s \ H i e r a r c h i e s \ & l t ; T a b l e s \ T r a n s a c t i o n M a s t e r \ H i e r a r c h i e s \ D a t e s & g t ; < / K e y > < / D i a g r a m O b j e c t K e y > < D i a g r a m O b j e c t K e y > < K e y > D y n a m i c   T a g s \ T a b l e s \ & l t ; T a b l e s \ S a l e s _ B y _ E m p l o y e e & g t ; < / K e y > < / D i a g r a m O b j e c t K e y > < D i a g r a m O b j e c t K e y > < K e y > D y n a m i c   T a g s \ H i e r a r c h i e s \ & l t ; T a b l e s \ S a l e s _ B y _ E m p l o y e e \ H i e r a r c h i e s \ D a t e & g t ; < / K e y > < / D i a g r a m O b j e c t K e y > < D i a g r a m O b j e c t K e y > < K e y > D y n a m i c   T a g s \ H i e r a r c h i e s \ & l t ; T a b l e s \ S a l e s _ B y _ E m p l o y e e \ H i e r a r c h i e s \ L o c a l e & g t ; < / K e y > < / D i a g r a m O b j e c t K e y > < D i a g r a m O b j e c t K e y > < K e y > T a b l e s \ C u s t o m e r M a s t e r < / K e y > < / D i a g r a m O b j e c t K e y > < D i a g r a m O b j e c t K e y > < K e y > T a b l e s \ C u s t o m e r M a s t e r \ C o l u m n s \ C u s t o m e r _ N u m b e r < / K e y > < / D i a g r a m O b j e c t K e y > < D i a g r a m O b j e c t K e y > < K e y > T a b l e s \ C u s t o m e r M a s t e r \ C o l u m n s \ F i r s t O f C u s t o m e r _ N a m e < / K e y > < / D i a g r a m O b j e c t K e y > < D i a g r a m O b j e c t K e y > < K e y > T a b l e s \ C u s t o m e r M a s t e r \ C o l u m n s \ F i r s t O f C i t y < / K e y > < / D i a g r a m O b j e c t K e y > < D i a g r a m O b j e c t K e y > < K e y > T a b l e s \ C u s t o m e r M a s t e r \ C o l u m n s \ F i r s t O f S t a t e < / K e y > < / D i a g r a m O b j e c t K e y > < D i a g r a m O b j e c t K e y > < K e y > T a b l e s \ E m p l o y e e _ M a s t e r < / K e y > < / D i a g r a m O b j e c t K e y > < D i a g r a m O b j e c t K e y > < K e y > T a b l e s \ E m p l o y e e _ M a s t e r \ C o l u m n s \ E m p l o y e e _ N u m b e r < / K e y > < / D i a g r a m O b j e c t K e y > < D i a g r a m O b j e c t K e y > < K e y > T a b l e s \ E m p l o y e e _ M a s t e r \ C o l u m n s \ L a s t _ N a m e < / K e y > < / D i a g r a m O b j e c t K e y > < D i a g r a m O b j e c t K e y > < K e y > T a b l e s \ E m p l o y e e _ M a s t e r \ C o l u m n s \ F i r s t _ N a m e < / K e y > < / D i a g r a m O b j e c t K e y > < D i a g r a m O b j e c t K e y > < K e y > T a b l e s \ E m p l o y e e _ M a s t e r \ C o l u m n s \ E m p l o y e e _ S t a t u s < / K e y > < / D i a g r a m O b j e c t K e y > < D i a g r a m O b j e c t K e y > < K e y > T a b l e s \ E m p l o y e e _ M a s t e r \ C o l u m n s \ H i r e _ D a t e < / K e y > < / D i a g r a m O b j e c t K e y > < D i a g r a m O b j e c t K e y > < K e y > T a b l e s \ E m p l o y e e _ M a s t e r \ C o l u m n s \ L a s t _ D a t e _ W o r k e d < / K e y > < / D i a g r a m O b j e c t K e y > < D i a g r a m O b j e c t K e y > < K e y > T a b l e s \ E m p l o y e e _ M a s t e r \ C o l u m n s \ J o b _ T i t l e < / K e y > < / D i a g r a m O b j e c t K e y > < D i a g r a m O b j e c t K e y > < K e y > T a b l e s \ E m p l o y e e _ M a s t e r \ C o l u m n s \ J o b _ C o d e < / K e y > < / D i a g r a m O b j e c t K e y > < D i a g r a m O b j e c t K e y > < K e y > T a b l e s \ E m p l o y e e _ M a s t e r \ C o l u m n s \ H o m e _ B r a n c h < / K e y > < / D i a g r a m O b j e c t K e y > < D i a g r a m O b j e c t K e y > < K e y > T a b l e s \ E m p l o y e e _ M a s t e r \ C o l u m n s \ E m p l o y e e   F u l l   N a m e < / K e y > < / D i a g r a m O b j e c t K e y > < D i a g r a m O b j e c t K e y > < K e y > T a b l e s \ E m p l o y e e _ M a s t e r \ C o l u m n s \ E m p l o y e e   S t a t u s < / K e y > < / D i a g r a m O b j e c t K e y > < D i a g r a m O b j e c t K e y > < K e y > T a b l e s \ E m p l o y e e _ M a s t e r \ M e a s u r e s \ I n a c t i v e   E m p l o y e e s < / K e y > < / D i a g r a m O b j e c t K e y > < D i a g r a m O b j e c t K e y > < K e y > T a b l e s \ E m p l o y e e _ M a s t e r \ M e a s u r e s \ A c t i v e   E m p l o y e e s < / K e y > < / D i a g r a m O b j e c t K e y > < D i a g r a m O b j e c t K e y > < K e y > T a b l e s \ L o c a t i o n M a s t e r < / K e y > < / D i a g r a m O b j e c t K e y > < D i a g r a m O b j e c t K e y > < K e y > T a b l e s \ L o c a t i o n M a s t e r \ C o l u m n s \ B r a n c h _ N u m b e r < / K e y > < / D i a g r a m O b j e c t K e y > < D i a g r a m O b j e c t K e y > < K e y > T a b l e s \ L o c a t i o n M a s t e r \ C o l u m n s \ M a r k e t < / K e y > < / D i a g r a m O b j e c t K e y > < D i a g r a m O b j e c t K e y > < K e y > T a b l e s \ L o c a t i o n M a s t e r \ C o l u m n s \ R e g i o n < / K e y > < / D i a g r a m O b j e c t K e y > < D i a g r a m O b j e c t K e y > < K e y > T a b l e s \ L o c a t i o n M a s t e r \ H i e r a r c h i e s \ L o c a t i o n < / K e y > < / D i a g r a m O b j e c t K e y > < D i a g r a m O b j e c t K e y > < K e y > T a b l e s \ L o c a t i o n M a s t e r \ H i e r a r c h i e s \ L o c a t i o n \ L e v e l s \ R e g i o n < / K e y > < / D i a g r a m O b j e c t K e y > < D i a g r a m O b j e c t K e y > < K e y > T a b l e s \ L o c a t i o n M a s t e r \ H i e r a r c h i e s \ L o c a t i o n \ L e v e l s \ M a r k e t < / K e y > < / D i a g r a m O b j e c t K e y > < D i a g r a m O b j e c t K e y > < K e y > T a b l e s \ P r i c e M a s t e r < / K e y > < / D i a g r a m O b j e c t K e y > < D i a g r a m O b j e c t K e y > < K e y > T a b l e s \ P r i c e M a s t e r \ C o l u m n s \ B r a n c h _ N u m b e r < / K e y > < / D i a g r a m O b j e c t K e y > < D i a g r a m O b j e c t K e y > < K e y > T a b l e s \ P r i c e M a s t e r \ C o l u m n s \ P r o d u c t _ N u m b e r < / K e y > < / D i a g r a m O b j e c t K e y > < D i a g r a m O b j e c t K e y > < K e y > T a b l e s \ P r i c e M a s t e r \ C o l u m n s \ P r i c e < / K e y > < / D i a g r a m O b j e c t K e y > < D i a g r a m O b j e c t K e y > < K e y > T a b l e s \ P r i c e M a s t e r \ M e a s u r e s \ S u m   o f   P r i c e < / K e y > < / D i a g r a m O b j e c t K e y > < D i a g r a m O b j e c t K e y > < K e y > T a b l e s \ P r i c e M a s t e r \ S u m   o f   P r i c e \ A d d i t i o n a l   I n f o \ I m p l i c i t   M e a s u r e < / K e y > < / D i a g r a m O b j e c t K e y > < D i a g r a m O b j e c t K e y > < K e y > T a b l e s \ P r o d u c t M a s t e r < / K e y > < / D i a g r a m O b j e c t K e y > < D i a g r a m O b j e c t K e y > < K e y > T a b l e s \ P r o d u c t M a s t e r \ C o l u m n s \ P r o d u c t _ N u m b e r < / K e y > < / D i a g r a m O b j e c t K e y > < D i a g r a m O b j e c t K e y > < K e y > T a b l e s \ P r o d u c t M a s t e r \ C o l u m n s \ P r o d u c t _ D e s c r i p t i o n < / K e y > < / D i a g r a m O b j e c t K e y > < D i a g r a m O b j e c t K e y > < K e y > T a b l e s \ P r o d u c t M a s t e r \ C o l u m n s \ B u s i n e s s _ S e g m e n t < / K e y > < / D i a g r a m O b j e c t K e y > < D i a g r a m O b j e c t K e y > < K e y > T a b l e s \ T e s t   C o m m e n t s < / K e y > < / D i a g r a m O b j e c t K e y > < D i a g r a m O b j e c t K e y > < K e y > T a b l e s \ T e s t   C o m m e n t s \ C o l u m n s \ C o m m e n t   N u m b e r < / K e y > < / D i a g r a m O b j e c t K e y > < D i a g r a m O b j e c t K e y > < K e y > T a b l e s \ T e s t   C o m m e n t s \ C o l u m n s \ C o m m e n t < / K e y > < / D i a g r a m O b j e c t K e y > < D i a g r a m O b j e c t K e y > < K e y > T a b l e s \ T e s t   C o m m e n t s \ C o l u m n s \ C o m m e n t   L e n g t h < / K e y > < / D i a g r a m O b j e c t K e y > < D i a g r a m O b j e c t K e y > < K e y > T a b l e s \ T r a n s a c t i o n M a s t e r < / K e y > < / D i a g r a m O b j e c t K e y > < D i a g r a m O b j e c t K e y > < K e y > T a b l e s \ T r a n s a c t i o n M a s t e r \ C o l u m n s \ K e y < / K e y > < / D i a g r a m O b j e c t K e y > < D i a g r a m O b j e c t K e y > < K e y > T a b l e s \ T r a n s a c t i o n M a s t e r \ C o l u m n s \ B r a n c h _ N u m b e r < / K e y > < / D i a g r a m O b j e c t K e y > < D i a g r a m O b j e c t K e y > < K e y > T a b l e s \ T r a n s a c t i o n M a s t e r \ C o l u m n s \ C u s t o m e r _ N u m b e r < / K e y > < / D i a g r a m O b j e c t K e y > < D i a g r a m O b j e c t K e y > < K e y > T a b l e s \ T r a n s a c t i o n M a s t e r \ C o l u m n s \ P r o d u c t _ N u m b e r < / K e y > < / D i a g r a m O b j e c t K e y > < D i a g r a m O b j e c t K e y > < K e y > T a b l e s \ T r a n s a c t i o n M a s t e r \ C o l u m n s \ I n v o i c e _ N u m b e r < / K e y > < / D i a g r a m O b j e c t K e y > < D i a g r a m O b j e c t K e y > < K e y > T a b l e s \ T r a n s a c t i o n M a s t e r \ C o l u m n s \ S e r v i c e _ D a t e < / K e y > < / D i a g r a m O b j e c t K e y > < D i a g r a m O b j e c t K e y > < K e y > T a b l e s \ T r a n s a c t i o n M a s t e r \ C o l u m n s \ I n v o i c e _ D a t e < / K e y > < / D i a g r a m O b j e c t K e y > < D i a g r a m O b j e c t K e y > < K e y > T a b l e s \ T r a n s a c t i o n M a s t e r \ C o l u m n s \ S a l e s _ A m o u n t < / K e y > < / D i a g r a m O b j e c t K e y > < D i a g r a m O b j e c t K e y > < K e y > T a b l e s \ T r a n s a c t i o n M a s t e r \ C o l u m n s \ C o n t r a c t e d   H o u r s < / K e y > < / D i a g r a m O b j e c t K e y > < D i a g r a m O b j e c t K e y > < K e y > T a b l e s \ T r a n s a c t i o n M a s t e r \ C o l u m n s \ S a l e s _ P e r i o d < / K e y > < / D i a g r a m O b j e c t K e y > < D i a g r a m O b j e c t K e y > < K e y > T a b l e s \ T r a n s a c t i o n M a s t e r \ C o l u m n s \ S a l e s _ R e p < / K e y > < / D i a g r a m O b j e c t K e y > < D i a g r a m O b j e c t K e y > < K e y > T a b l e s \ T r a n s a c t i o n M a s t e r \ C o l u m n s \ Y e a r < / K e y > < / D i a g r a m O b j e c t K e y > < D i a g r a m O b j e c t K e y > < K e y > T a b l e s \ T r a n s a c t i o n M a s t e r \ C o l u m n s \ M o n t h < / K e y > < / D i a g r a m O b j e c t K e y > < D i a g r a m O b j e c t K e y > < K e y > T a b l e s \ T r a n s a c t i o n M a s t e r \ C o l u m n s \ D a y < / K e y > < / D i a g r a m O b j e c t K e y > < D i a g r a m O b j e c t K e y > < K e y > T a b l e s \ T r a n s a c t i o n M a s t e r \ C o l u m n s \ D a y _ O f _ W e e k < / K e y > < / D i a g r a m O b j e c t K e y > < D i a g r a m O b j e c t K e y > < K e y > T a b l e s \ T r a n s a c t i o n M a s t e r \ C o l u m n s \ m o n t h   n u m < / K e y > < / D i a g r a m O b j e c t K e y > < D i a g r a m O b j e c t K e y > < K e y > T a b l e s \ T r a n s a c t i o n M a s t e r \ M e a s u r e s \ S u m   o f   S a l e s _ A m o u n t < / K e y > < / D i a g r a m O b j e c t K e y > < D i a g r a m O b j e c t K e y > < K e y > T a b l e s \ T r a n s a c t i o n M a s t e r \ S u m   o f   S a l e s _ A m o u n t \ A d d i t i o n a l   I n f o \ I m p l i c i t   M e a s u r e < / K e y > < / D i a g r a m O b j e c t K e y > < D i a g r a m O b j e c t K e y > < K e y > T a b l e s \ T r a n s a c t i o n M a s t e r \ M e a s u r e s \ T o t a l _ r e v e n u e < / K e y > < / D i a g r a m O b j e c t K e y > < D i a g r a m O b j e c t K e y > < K e y > T a b l e s \ T r a n s a c t i o n M a s t e r \ M e a s u r e s \ A v g   S a l e s   A m o u n t < / K e y > < / D i a g r a m O b j e c t K e y > < D i a g r a m O b j e c t K e y > < K e y > T a b l e s \ T r a n s a c t i o n M a s t e r \ M e a s u r e s \ V o l u m e < / K e y > < / D i a g r a m O b j e c t K e y > < D i a g r a m O b j e c t K e y > < K e y > T a b l e s \ T r a n s a c t i o n M a s t e r \ M e a s u r e s \ M o n t h   C l o s i n g   S a l e s < / K e y > < / D i a g r a m O b j e c t K e y > < D i a g r a m O b j e c t K e y > < K e y > T a b l e s \ T r a n s a c t i o n M a s t e r \ M e a s u r e s \ R u n n i n g   t o t a l < / K e y > < / D i a g r a m O b j e c t K e y > < D i a g r a m O b j e c t K e y > < K e y > T a b l e s \ T r a n s a c t i o n M a s t e r \ M e a s u r e s \ I n d i v i d u a l   R e v e n u e < / K e y > < / D i a g r a m O b j e c t K e y > < D i a g r a m O b j e c t K e y > < K e y > T a b l e s \ T r a n s a c t i o n M a s t e r \ H i e r a r c h i e s \ D a t e s < / K e y > < / D i a g r a m O b j e c t K e y > < D i a g r a m O b j e c t K e y > < K e y > T a b l e s \ T r a n s a c t i o n M a s t e r \ H i e r a r c h i e s \ D a t e s \ L e v e l s \ M o n t h < / K e y > < / D i a g r a m O b j e c t K e y > < D i a g r a m O b j e c t K e y > < K e y > T a b l e s \ T r a n s a c t i o n M a s t e r \ H i e r a r c h i e s \ D a t e s \ L e v e l s \ D a y _ O f _ W e e k < / K e y > < / D i a g r a m O b j e c t K e y > < D i a g r a m O b j e c t K e y > < K e y > T a b l e s \ T r a n s a c t i o n M a s t e r \ H i e r a r c h i e s \ D a t e s \ L e v e l s \ D a y < / K e y > < / D i a g r a m O b j e c t K e y > < D i a g r a m O b j e c t K e y > < K e y > T a b l e s \ T r a n s a c t i o n M a s t e r \ C o l u m n s \ D o W   N u m < / K e y > < / D i a g r a m O b j e c t K e y > < D i a g r a m O b j e c t K e y > < K e y > T a b l e s \ T r a n s a c t i o n M a s t e r \ M e a s u r e s \ S u m   o f   D a y   2 < / K e y > < / D i a g r a m O b j e c t K e y > < D i a g r a m O b j e c t K e y > < K e y > T a b l e s \ T r a n s a c t i o n M a s t e r \ S u m   o f   D a y   2 \ A d d i t i o n a l   I n f o \ I m p l i c i t   M e a s u r e < / K e y > < / D i a g r a m O b j e c t K e y > < D i a g r a m O b j e c t K e y > < K e y > T a b l e s \ S a l e s _ B y _ E m p l o y e e < / K e y > < / D i a g r a m O b j e c t K e y > < D i a g r a m O b j e c t K e y > < K e y > T a b l e s \ S a l e s _ B y _ E m p l o y e e \ C o l u m n s \ R e g i o n < / K e y > < / D i a g r a m O b j e c t K e y > < D i a g r a m O b j e c t K e y > < K e y > T a b l e s \ S a l e s _ B y _ E m p l o y e e \ C o l u m n s \ M a r k e t < / K e y > < / D i a g r a m O b j e c t K e y > < D i a g r a m O b j e c t K e y > < K e y > T a b l e s \ S a l e s _ B y _ E m p l o y e e \ C o l u m n s \ B r a n c h _ N u m b e r < / K e y > < / D i a g r a m O b j e c t K e y > < D i a g r a m O b j e c t K e y > < K e y > T a b l e s \ S a l e s _ B y _ E m p l o y e e \ C o l u m n s \ E m p l o y e e _ N u m b e r < / K e y > < / D i a g r a m O b j e c t K e y > < D i a g r a m O b j e c t K e y > < K e y > T a b l e s \ S a l e s _ B y _ E m p l o y e e \ C o l u m n s \ L a s t _ N a m e < / K e y > < / D i a g r a m O b j e c t K e y > < D i a g r a m O b j e c t K e y > < K e y > T a b l e s \ S a l e s _ B y _ E m p l o y e e \ C o l u m n s \ F i r s t _ N a m e < / K e y > < / D i a g r a m O b j e c t K e y > < D i a g r a m O b j e c t K e y > < K e y > T a b l e s \ S a l e s _ B y _ E m p l o y e e \ C o l u m n s \ J o b _ C o d e < / K e y > < / D i a g r a m O b j e c t K e y > < D i a g r a m O b j e c t K e y > < K e y > T a b l e s \ S a l e s _ B y _ E m p l o y e e \ C o l u m n s \ I n v o i c e _ N u m b e r < / K e y > < / D i a g r a m O b j e c t K e y > < D i a g r a m O b j e c t K e y > < K e y > T a b l e s \ S a l e s _ B y _ E m p l o y e e \ C o l u m n s \ S e r v i c e _ D a t e < / K e y > < / D i a g r a m O b j e c t K e y > < D i a g r a m O b j e c t K e y > < K e y > T a b l e s \ S a l e s _ B y _ E m p l o y e e \ C o l u m n s \ I n v o i c e _ D a t e < / K e y > < / D i a g r a m O b j e c t K e y > < D i a g r a m O b j e c t K e y > < K e y > T a b l e s \ S a l e s _ B y _ E m p l o y e e \ C o l u m n s \ S a l e s _ A m o u n t < / K e y > < / D i a g r a m O b j e c t K e y > < D i a g r a m O b j e c t K e y > < K e y > T a b l e s \ S a l e s _ B y _ E m p l o y e e \ C o l u m n s \ C o n t r a c t e d   H o u r s < / K e y > < / D i a g r a m O b j e c t K e y > < D i a g r a m O b j e c t K e y > < K e y > T a b l e s \ S a l e s _ B y _ E m p l o y e e \ C o l u m n s \ S a l e s _ P e r i o d < / K e y > < / D i a g r a m O b j e c t K e y > < D i a g r a m O b j e c t K e y > < K e y > T a b l e s \ S a l e s _ B y _ E m p l o y e e \ C o l u m n s \ Y e a r < / K e y > < / D i a g r a m O b j e c t K e y > < D i a g r a m O b j e c t K e y > < K e y > T a b l e s \ S a l e s _ B y _ E m p l o y e e \ C o l u m n s \ M o n t h < / K e y > < / D i a g r a m O b j e c t K e y > < D i a g r a m O b j e c t K e y > < K e y > T a b l e s \ S a l e s _ B y _ E m p l o y e e \ C o l u m n s \ M o n t h   N u m < / K e y > < / D i a g r a m O b j e c t K e y > < D i a g r a m O b j e c t K e y > < K e y > T a b l e s \ S a l e s _ B y _ E m p l o y e e \ C o l u m n s \ D a y < / K e y > < / D i a g r a m O b j e c t K e y > < D i a g r a m O b j e c t K e y > < K e y > T a b l e s \ S a l e s _ B y _ E m p l o y e e \ M e a s u r e s \ S u m   o f   S a l e s _ A m o u n t   2 < / K e y > < / D i a g r a m O b j e c t K e y > < D i a g r a m O b j e c t K e y > < K e y > T a b l e s \ S a l e s _ B y _ E m p l o y e e \ S u m   o f   S a l e s _ A m o u n t   2 \ A d d i t i o n a l   I n f o \ I m p l i c i t   M e a s u r e < / K e y > < / D i a g r a m O b j e c t K e y > < D i a g r a m O b j e c t K e y > < K e y > T a b l e s \ S a l e s _ B y _ E m p l o y e e \ M e a s u r e s \ S u m   o f   Y e a r < / K e y > < / D i a g r a m O b j e c t K e y > < D i a g r a m O b j e c t K e y > < K e y > T a b l e s \ S a l e s _ B y _ E m p l o y e e \ S u m   o f   Y e a r \ A d d i t i o n a l   I n f o \ I m p l i c i t   M e a s u r e < / K e y > < / D i a g r a m O b j e c t K e y > < D i a g r a m O b j e c t K e y > < K e y > T a b l e s \ S a l e s _ B y _ E m p l o y e e \ M e a s u r e s \ S u m   o f   C o n t r a c t e d   H o u r s < / K e y > < / D i a g r a m O b j e c t K e y > < D i a g r a m O b j e c t K e y > < K e y > T a b l e s \ S a l e s _ B y _ E m p l o y e e \ S u m   o f   C o n t r a c t e d   H o u r s \ A d d i t i o n a l   I n f o \ I m p l i c i t   M e a s u r e < / K e y > < / D i a g r a m O b j e c t K e y > < D i a g r a m O b j e c t K e y > < K e y > T a b l e s \ S a l e s _ B y _ E m p l o y e e \ M e a s u r e s \ S u m   o f   I n v o i c e _ N u m b e r < / K e y > < / D i a g r a m O b j e c t K e y > < D i a g r a m O b j e c t K e y > < K e y > T a b l e s \ S a l e s _ B y _ E m p l o y e e \ S u m   o f   I n v o i c e _ N u m b e r \ A d d i t i o n a l   I n f o \ I m p l i c i t   M e a s u r e < / K e y > < / D i a g r a m O b j e c t K e y > < D i a g r a m O b j e c t K e y > < K e y > T a b l e s \ S a l e s _ B y _ E m p l o y e e \ M e a s u r e s \ S u m   o f   D a y < / K e y > < / D i a g r a m O b j e c t K e y > < D i a g r a m O b j e c t K e y > < K e y > T a b l e s \ S a l e s _ B y _ E m p l o y e e \ S u m   o f   D a y \ A d d i t i o n a l   I n f o \ I m p l i c i t   M e a s u r e < / K e y > < / D i a g r a m O b j e c t K e y > < D i a g r a m O b j e c t K e y > < K e y > T a b l e s \ S a l e s _ B y _ E m p l o y e e \ M e a s u r e s \ C o u n t   o f   E m p l o y e e _ N u m b e r < / K e y > < / D i a g r a m O b j e c t K e y > < D i a g r a m O b j e c t K e y > < K e y > T a b l e s \ S a l e s _ B y _ E m p l o y e e \ C o u n t   o f   E m p l o y e e _ N u m b e r \ A d d i t i o n a l   I n f o \ I m p l i c i t   M e a s u r e < / K e y > < / D i a g r a m O b j e c t K e y > < D i a g r a m O b j e c t K e y > < K e y > T a b l e s \ S a l e s _ B y _ E m p l o y e e \ M e a s u r e s \ D i s t i n c t   C o u n t   o f   E m p l o y e e _ N u m b e r < / K e y > < / D i a g r a m O b j e c t K e y > < D i a g r a m O b j e c t K e y > < K e y > T a b l e s \ S a l e s _ B y _ E m p l o y e e \ D i s t i n c t   C o u n t   o f   E m p l o y e e _ N u m b e r \ A d d i t i o n a l   I n f o \ I m p l i c i t   M e a s u r e < / K e y > < / D i a g r a m O b j e c t K e y > < D i a g r a m O b j e c t K e y > < K e y > T a b l e s \ S a l e s _ B y _ E m p l o y e e \ M e a s u r e s \ R e v e n u e   P e r   C o n t r a c t e d   H o u r < / K e y > < / D i a g r a m O b j e c t K e y > < D i a g r a m O b j e c t K e y > < K e y > T a b l e s \ S a l e s _ B y _ E m p l o y e e \ M e a s u r e s \ S a l e s   V o l u m e < / K e y > < / D i a g r a m O b j e c t K e y > < D i a g r a m O b j e c t K e y > < K e y > T a b l e s \ S a l e s _ B y _ E m p l o y e e \ M e a s u r e s \ S a l e s   V o l u m e   P e r   H o u r < / K e y > < / D i a g r a m O b j e c t K e y > < D i a g r a m O b j e c t K e y > < K e y > T a b l e s \ S a l e s _ B y _ E m p l o y e e \ M e a s u r e s \ H o u r s   W o r k e d   F o r   S a l e < / K e y > < / D i a g r a m O b j e c t K e y > < D i a g r a m O b j e c t K e y > < K e y > T a b l e s \ S a l e s _ B y _ E m p l o y e e \ M e a s u r e s \ E m p l o y e e   U s a g e   R a t e < / K e y > < / D i a g r a m O b j e c t K e y > < D i a g r a m O b j e c t K e y > < K e y > T a b l e s \ S a l e s _ B y _ E m p l o y e e \ M e a s u r e s \ R e v e n u e   P e r   E m p l o y e e < / K e y > < / D i a g r a m O b j e c t K e y > < D i a g r a m O b j e c t K e y > < K e y > T a b l e s \ S a l e s _ B y _ E m p l o y e e \ M e a s u r e s \ T o t a l   R e v e n u e < / K e y > < / D i a g r a m O b j e c t K e y > < D i a g r a m O b j e c t K e y > < K e y > T a b l e s \ S a l e s _ B y _ E m p l o y e e \ H i e r a r c h i e s \ D a t e < / K e y > < / D i a g r a m O b j e c t K e y > < D i a g r a m O b j e c t K e y > < K e y > T a b l e s \ S a l e s _ B y _ E m p l o y e e \ H i e r a r c h i e s \ D a t e \ L e v e l s \ M o n t h < / K e y > < / D i a g r a m O b j e c t K e y > < D i a g r a m O b j e c t K e y > < K e y > T a b l e s \ S a l e s _ B y _ E m p l o y e e \ H i e r a r c h i e s \ D a t e \ L e v e l s \ D a y < / K e y > < / D i a g r a m O b j e c t K e y > < D i a g r a m O b j e c t K e y > < K e y > T a b l e s \ S a l e s _ B y _ E m p l o y e e \ H i e r a r c h i e s \ L o c a l e < / K e y > < / D i a g r a m O b j e c t K e y > < D i a g r a m O b j e c t K e y > < K e y > T a b l e s \ S a l e s _ B y _ E m p l o y e e \ H i e r a r c h i e s \ H i e r a r c h y 1 \ L e v e l s \ R e g i o n < / K e y > < / D i a g r a m O b j e c t K e y > < D i a g r a m O b j e c t K e y > < K e y > T a b l e s \ S a l e s _ B y _ E m p l o y e e \ H i e r a r c h i e s \ H i e r a r c h y 1 \ L e v e l s \ M a r k e t < / K e y > < / D i a g r a m O b j e c t K e y > < D i a g r a m O b j e c t K e y > < K e y > R e l a t i o n s h i p s \ & l t ; T a b l e s \ E m p l o y e e _ M a s t e r \ C o l u m n s \ H o m e _ B r a n c h & g t ; - & l t ; T a b l e s \ L o c a t i o n M a s t e r \ C o l u m n s \ B r a n c h _ N u m b e r & g t ; < / K e y > < / D i a g r a m O b j e c t K e y > < D i a g r a m O b j e c t K e y > < K e y > R e l a t i o n s h i p s \ & l t ; T a b l e s \ E m p l o y e e _ M a s t e r \ C o l u m n s \ H o m e _ B r a n c h & g t ; - & l t ; T a b l e s \ L o c a t i o n M a s t e r \ C o l u m n s \ B r a n c h _ N u m b e r & g t ; \ F K < / K e y > < / D i a g r a m O b j e c t K e y > < D i a g r a m O b j e c t K e y > < K e y > R e l a t i o n s h i p s \ & l t ; T a b l e s \ E m p l o y e e _ M a s t e r \ C o l u m n s \ H o m e _ B r a n c h & g t ; - & l t ; T a b l e s \ L o c a t i o n M a s t e r \ C o l u m n s \ B r a n c h _ N u m b e r & g t ; \ P K < / K e y > < / D i a g r a m O b j e c t K e y > < D i a g r a m O b j e c t K e y > < K e y > R e l a t i o n s h i p s \ & l t ; T a b l e s \ E m p l o y e e _ M a s t e r \ C o l u m n s \ H o m e _ B r a n c h & g t ; - & l t ; T a b l e s \ L o c a t i o n M a s t e r \ C o l u m n s \ B r a n c h _ N u m b e r & g t ; \ C r o s s F i l t e r < / K e y > < / D i a g r a m O b j e c t K e y > < D i a g r a m O b j e c t K e y > < K e y > R e l a t i o n s h i p s \ & l t ; T a b l e s \ P r i c e M a s t e r \ C o l u m n s \ B r a n c h _ N u m b e r & g t ; - & l t ; T a b l e s \ L o c a t i o n M a s t e r \ C o l u m n s \ B r a n c h _ N u m b e r & g t ; < / K e y > < / D i a g r a m O b j e c t K e y > < D i a g r a m O b j e c t K e y > < K e y > R e l a t i o n s h i p s \ & l t ; T a b l e s \ P r i c e M a s t e r \ C o l u m n s \ B r a n c h _ N u m b e r & g t ; - & l t ; T a b l e s \ L o c a t i o n M a s t e r \ C o l u m n s \ B r a n c h _ N u m b e r & g t ; \ F K < / K e y > < / D i a g r a m O b j e c t K e y > < D i a g r a m O b j e c t K e y > < K e y > R e l a t i o n s h i p s \ & l t ; T a b l e s \ P r i c e M a s t e r \ C o l u m n s \ B r a n c h _ N u m b e r & g t ; - & l t ; T a b l e s \ L o c a t i o n M a s t e r \ C o l u m n s \ B r a n c h _ N u m b e r & g t ; \ P K < / K e y > < / D i a g r a m O b j e c t K e y > < D i a g r a m O b j e c t K e y > < K e y > R e l a t i o n s h i p s \ & l t ; T a b l e s \ P r i c e M a s t e r \ C o l u m n s \ B r a n c h _ N u m b e r & g t ; - & l t ; T a b l e s \ L o c a t i o n M a s t e r \ C o l u m n s \ B r a n c h _ N u m b e r & g t ; \ C r o s s F i l t e r < / K e y > < / D i a g r a m O b j e c t K e y > < D i a g r a m O b j e c t K e y > < K e y > R e l a t i o n s h i p s \ & l t ; T a b l e s \ P r i c e M a s t e r \ C o l u m n s \ P r o d u c t _ N u m b e r & g t ; - & l t ; T a b l e s \ P r o d u c t M a s t e r \ C o l u m n s \ P r o d u c t _ N u m b e r & g t ; < / K e y > < / D i a g r a m O b j e c t K e y > < D i a g r a m O b j e c t K e y > < K e y > R e l a t i o n s h i p s \ & l t ; T a b l e s \ P r i c e M a s t e r \ C o l u m n s \ P r o d u c t _ N u m b e r & g t ; - & l t ; T a b l e s \ P r o d u c t M a s t e r \ C o l u m n s \ P r o d u c t _ N u m b e r & g t ; \ F K < / K e y > < / D i a g r a m O b j e c t K e y > < D i a g r a m O b j e c t K e y > < K e y > R e l a t i o n s h i p s \ & l t ; T a b l e s \ P r i c e M a s t e r \ C o l u m n s \ P r o d u c t _ N u m b e r & g t ; - & l t ; T a b l e s \ P r o d u c t M a s t e r \ C o l u m n s \ P r o d u c t _ N u m b e r & g t ; \ P K < / K e y > < / D i a g r a m O b j e c t K e y > < D i a g r a m O b j e c t K e y > < K e y > R e l a t i o n s h i p s \ & l t ; T a b l e s \ P r i c e M a s t e r \ C o l u m n s \ P r o d u c t _ N u m b e r & g t ; - & l t ; T a b l e s \ P r o d u c t M a s t e r \ C o l u m n s \ P r o d u c t _ N u m b e r & g t ; \ C r o s s F i l t e r < / K e y > < / D i a g r a m O b j e c t K e y > < D i a g r a m O b j e c t K e y > < K e y > R e l a t i o n s h i p s \ & l t ; T a b l e s \ T r a n s a c t i o n M a s t e r \ C o l u m n s \ S a l e s _ R e p & g t ; - & l t ; T a b l e s \ E m p l o y e e _ M a s t e r \ C o l u m n s \ E m p l o y e e _ N u m b e r & g t ; < / K e y > < / D i a g r a m O b j e c t K e y > < D i a g r a m O b j e c t K e y > < K e y > R e l a t i o n s h i p s \ & l t ; T a b l e s \ T r a n s a c t i o n M a s t e r \ C o l u m n s \ S a l e s _ R e p & g t ; - & l t ; T a b l e s \ E m p l o y e e _ M a s t e r \ C o l u m n s \ E m p l o y e e _ N u m b e r & g t ; \ F K < / K e y > < / D i a g r a m O b j e c t K e y > < D i a g r a m O b j e c t K e y > < K e y > R e l a t i o n s h i p s \ & l t ; T a b l e s \ T r a n s a c t i o n M a s t e r \ C o l u m n s \ S a l e s _ R e p & g t ; - & l t ; T a b l e s \ E m p l o y e e _ M a s t e r \ C o l u m n s \ E m p l o y e e _ N u m b e r & g t ; \ P K < / K e y > < / D i a g r a m O b j e c t K e y > < D i a g r a m O b j e c t K e y > < K e y > R e l a t i o n s h i p s \ & l t ; T a b l e s \ T r a n s a c t i o n M a s t e r \ C o l u m n s \ S a l e s _ R e p & g t ; - & l t ; T a b l e s \ E m p l o y e e _ M a s t e r \ C o l u m n s \ E m p l o y e e _ N u m b e r & g t ; \ C r o s s F i l t e r < / K e y > < / D i a g r a m O b j e c t K e y > < D i a g r a m O b j e c t K e y > < K e y > R e l a t i o n s h i p s \ & l t ; T a b l e s \ T r a n s a c t i o n M a s t e r \ C o l u m n s \ P r o d u c t _ N u m b e r & g t ; - & l t ; T a b l e s \ P r o d u c t M a s t e r \ C o l u m n s \ P r o d u c t _ N u m b e r & g t ; < / K e y > < / D i a g r a m O b j e c t K e y > < D i a g r a m O b j e c t K e y > < K e y > R e l a t i o n s h i p s \ & l t ; T a b l e s \ T r a n s a c t i o n M a s t e r \ C o l u m n s \ P r o d u c t _ N u m b e r & g t ; - & l t ; T a b l e s \ P r o d u c t M a s t e r \ C o l u m n s \ P r o d u c t _ N u m b e r & g t ; \ F K < / K e y > < / D i a g r a m O b j e c t K e y > < D i a g r a m O b j e c t K e y > < K e y > R e l a t i o n s h i p s \ & l t ; T a b l e s \ T r a n s a c t i o n M a s t e r \ C o l u m n s \ P r o d u c t _ N u m b e r & g t ; - & l t ; T a b l e s \ P r o d u c t M a s t e r \ C o l u m n s \ P r o d u c t _ N u m b e r & g t ; \ P K < / K e y > < / D i a g r a m O b j e c t K e y > < D i a g r a m O b j e c t K e y > < K e y > R e l a t i o n s h i p s \ & l t ; T a b l e s \ T r a n s a c t i o n M a s t e r \ C o l u m n s \ P r o d u c t _ N u m b e r & g t ; - & l t ; T a b l e s \ P r o d u c t M a s t e r \ C o l u m n s \ P r o d u c t _ N u m b e r & g t ; \ C r o s s F i l t e r < / K e y > < / D i a g r a m O b j e c t K e y > < D i a g r a m O b j e c t K e y > < K e y > R e l a t i o n s h i p s \ & l t ; T a b l e s \ T r a n s a c t i o n M a s t e r \ C o l u m n s \ B r a n c h _ N u m b e r & g t ; - & l t ; T a b l e s \ L o c a t i o n M a s t e r \ C o l u m n s \ B r a n c h _ N u m b e r & g t ; < / K e y > < / D i a g r a m O b j e c t K e y > < D i a g r a m O b j e c t K e y > < K e y > R e l a t i o n s h i p s \ & l t ; T a b l e s \ T r a n s a c t i o n M a s t e r \ C o l u m n s \ B r a n c h _ N u m b e r & g t ; - & l t ; T a b l e s \ L o c a t i o n M a s t e r \ C o l u m n s \ B r a n c h _ N u m b e r & g t ; \ F K < / K e y > < / D i a g r a m O b j e c t K e y > < D i a g r a m O b j e c t K e y > < K e y > R e l a t i o n s h i p s \ & l t ; T a b l e s \ T r a n s a c t i o n M a s t e r \ C o l u m n s \ B r a n c h _ N u m b e r & g t ; - & l t ; T a b l e s \ L o c a t i o n M a s t e r \ C o l u m n s \ B r a n c h _ N u m b e r & g t ; \ P K < / K e y > < / D i a g r a m O b j e c t K e y > < D i a g r a m O b j e c t K e y > < K e y > R e l a t i o n s h i p s \ & l t ; T a b l e s \ T r a n s a c t i o n M a s t e r \ C o l u m n s \ B r a n c h _ N u m b e r & g t ; - & l t ; T a b l e s \ L o c a t i o n M a s t e r \ C o l u m n s \ B r a n c h _ N u m b e r & g t ; \ C r o s s F i l t e r < / K e y > < / D i a g r a m O b j e c t K e y > < D i a g r a m O b j e c t K e y > < K e y > R e l a t i o n s h i p s \ & l t ; T a b l e s \ T r a n s a c t i o n M a s t e r \ C o l u m n s \ C u s t o m e r _ N u m b e r & g t ; - & l t ; T a b l e s \ C u s t o m e r M a s t e r \ C o l u m n s \ C u s t o m e r _ N u m b e r & g t ; < / K e y > < / D i a g r a m O b j e c t K e y > < D i a g r a m O b j e c t K e y > < K e y > R e l a t i o n s h i p s \ & l t ; T a b l e s \ T r a n s a c t i o n M a s t e r \ C o l u m n s \ C u s t o m e r _ N u m b e r & g t ; - & l t ; T a b l e s \ C u s t o m e r M a s t e r \ C o l u m n s \ C u s t o m e r _ N u m b e r & g t ; \ F K < / K e y > < / D i a g r a m O b j e c t K e y > < D i a g r a m O b j e c t K e y > < K e y > R e l a t i o n s h i p s \ & l t ; T a b l e s \ T r a n s a c t i o n M a s t e r \ C o l u m n s \ C u s t o m e r _ N u m b e r & g t ; - & l t ; T a b l e s \ C u s t o m e r M a s t e r \ C o l u m n s \ C u s t o m e r _ N u m b e r & g t ; \ P K < / K e y > < / D i a g r a m O b j e c t K e y > < D i a g r a m O b j e c t K e y > < K e y > R e l a t i o n s h i p s \ & l t ; T a b l e s \ T r a n s a c t i o n M a s t e r \ C o l u m n s \ C u s t o m e r _ N u m b e r & g t ; - & l t ; T a b l e s \ C u s t o m e r M a s t e r \ C o l u m n s \ C u s t o m e r _ N u m b e r & g t ; \ C r o s s F i l t e r < / K e y > < / D i a g r a m O b j e c t K e y > < D i a g r a m O b j e c t K e y > < K e y > R e l a t i o n s h i p s \ & l t ; T a b l e s \ S a l e s _ B y _ E m p l o y e e \ C o l u m n s \ E m p l o y e e _ N u m b e r & g t ; - & l t ; T a b l e s \ E m p l o y e e _ M a s t e r \ C o l u m n s \ E m p l o y e e _ N u m b e r & g t ; < / K e y > < / D i a g r a m O b j e c t K e y > < D i a g r a m O b j e c t K e y > < K e y > R e l a t i o n s h i p s \ & l t ; T a b l e s \ S a l e s _ B y _ E m p l o y e e \ C o l u m n s \ E m p l o y e e _ N u m b e r & g t ; - & l t ; T a b l e s \ E m p l o y e e _ M a s t e r \ C o l u m n s \ E m p l o y e e _ N u m b e r & g t ; \ F K < / K e y > < / D i a g r a m O b j e c t K e y > < D i a g r a m O b j e c t K e y > < K e y > R e l a t i o n s h i p s \ & l t ; T a b l e s \ S a l e s _ B y _ E m p l o y e e \ C o l u m n s \ E m p l o y e e _ N u m b e r & g t ; - & l t ; T a b l e s \ E m p l o y e e _ M a s t e r \ C o l u m n s \ E m p l o y e e _ N u m b e r & g t ; \ P K < / K e y > < / D i a g r a m O b j e c t K e y > < D i a g r a m O b j e c t K e y > < K e y > R e l a t i o n s h i p s \ & l t ; T a b l e s \ S a l e s _ B y _ E m p l o y e e \ C o l u m n s \ E m p l o y e e _ N u m b e r & g t ; - & l t ; T a b l e s \ E m p l o y e e _ M a s t e r \ C o l u m n s \ E m p l o y e e _ N u m b e r & g t ; \ C r o s s F i l t e r < / K e y > < / D i a g r a m O b j e c t K e y > < D i a g r a m O b j e c t K e y > < K e y > R e l a t i o n s h i p s \ & l t ; T a b l e s \ S a l e s _ B y _ E m p l o y e e \ C o l u m n s \ B r a n c h _ N u m b e r & g t ; - & l t ; T a b l e s \ L o c a t i o n M a s t e r \ C o l u m n s \ B r a n c h _ N u m b e r & g t ; < / K e y > < / D i a g r a m O b j e c t K e y > < D i a g r a m O b j e c t K e y > < K e y > R e l a t i o n s h i p s \ & l t ; T a b l e s \ S a l e s _ B y _ E m p l o y e e \ C o l u m n s \ B r a n c h _ N u m b e r & g t ; - & l t ; T a b l e s \ L o c a t i o n M a s t e r \ C o l u m n s \ B r a n c h _ N u m b e r & g t ; \ F K < / K e y > < / D i a g r a m O b j e c t K e y > < D i a g r a m O b j e c t K e y > < K e y > R e l a t i o n s h i p s \ & l t ; T a b l e s \ S a l e s _ B y _ E m p l o y e e \ C o l u m n s \ B r a n c h _ N u m b e r & g t ; - & l t ; T a b l e s \ L o c a t i o n M a s t e r \ C o l u m n s \ B r a n c h _ N u m b e r & g t ; \ P K < / K e y > < / D i a g r a m O b j e c t K e y > < D i a g r a m O b j e c t K e y > < K e y > R e l a t i o n s h i p s \ & l t ; T a b l e s \ S a l e s _ B y _ E m p l o y e e \ C o l u m n s \ B r a n c h _ N u m b e r & g t ; - & l t ; T a b l e s \ L o c a t i o n M a s t e r \ C o l u m n s \ B r a n c h _ N u m b e r & g t ; \ C r o s s F i l t e r < / K e y > < / D i a g r a m O b j e c t K e y > < / A l l K e y s > < S e l e c t e d K e y s > < D i a g r a m O b j e c t K e y > < K e y > T a b l e s \ S a l e s _ B y _ E m p l o y e e \ H i e r a r c h i e s \ L o c a l e 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 L o c a t i o n M a s t e r < / K e y > < / a : K e y > < a : V a l u e   i : t y p e = " D i a g r a m D i s p l a y V i e w S t a t e I D i a g r a m A c t i o n " / > < / a : K e y V a l u e O f D i a g r a m O b j e c t K e y a n y T y p e z b w N T n L X > < a : K e y V a l u e O f D i a g r a m O b j e c t K e y a n y T y p e z b w N T n L X > < a : K e y > < K e y > A c t i o n s \ A d d   t o   h i e r a r c h y   F o r   & l t ; T a b l e s \ L o c a t i o n M a s t e r \ H i e r a r c h i e s \ L o c a t i o n & g t ; < / K e y > < / a : K e y > < a : V a l u e   i : t y p e = " D i a g r a m D i s p l a y V i e w S t a t e I D i a g r a m A c t i o n " / > < / a : K e y V a l u e O f D i a g r a m O b j e c t K e y a n y T y p e z b w N T n L X > < a : K e y V a l u e O f D i a g r a m O b j e c t K e y a n y T y p e z b w N T n L X > < a : K e y > < K e y > A c t i o n s \ M o v e   t o   a   H i e r a r c h y   i n   T a b l e   L o c a t i o n M a s t e r < / K e y > < / a : K e y > < a : V a l u e   i : t y p e = " D i a g r a m D i s p l a y V i e w S t a t e I D i a g r a m A c t i o n " / > < / a : K e y V a l u e O f D i a g r a m O b j e c t K e y a n y T y p e z b w N T n L X > < a : K e y V a l u e O f D i a g r a m O b j e c t K e y a n y T y p e z b w N T n L X > < a : K e y > < K e y > A c t i o n s \ M o v e   i n t o   h i e r a r c h y   F o r   & l t ; T a b l e s \ L o c a t i o n M a s t e r \ H i e r a r c h i e s \ L o c a t i o n & g t ; < / K e y > < / a : K e y > < a : V a l u e   i : t y p e = " D i a g r a m D i s p l a y V i e w S t a t e I D i a g r a m A c t i o n " / > < / a : K e y V a l u e O f D i a g r a m O b j e c t K e y a n y T y p e z b w N T n L X > < a : K e y V a l u e O f D i a g r a m O b j e c t K e y a n y T y p e z b w N T n L X > < a : K e y > < K e y > A c t i o n s \ A d d   t o   a   H i e r a r c h y   i n   T a b l e   T r a n s a c t i o n M a s t e r < / K e y > < / a : K e y > < a : V a l u e   i : t y p e = " D i a g r a m D i s p l a y V i e w S t a t e I D i a g r a m A c t i o n " / > < / a : K e y V a l u e O f D i a g r a m O b j e c t K e y a n y T y p e z b w N T n L X > < a : K e y V a l u e O f D i a g r a m O b j e c t K e y a n y T y p e z b w N T n L X > < a : K e y > < K e y > A c t i o n s \ A d d   t o   h i e r a r c h y   F o r   & l t ; T a b l e s \ T r a n s a c t i o n M a s t e r \ H i e r a r c h i e s \ D a t e s & g t ; < / K e y > < / a : K e y > < a : V a l u e   i : t y p e = " D i a g r a m D i s p l a y V i e w S t a t e I D i a g r a m A c t i o n " / > < / a : K e y V a l u e O f D i a g r a m O b j e c t K e y a n y T y p e z b w N T n L X > < a : K e y V a l u e O f D i a g r a m O b j e c t K e y a n y T y p e z b w N T n L X > < a : K e y > < K e y > A c t i o n s \ M o v e   t o   a   H i e r a r c h y   i n   T a b l e   T r a n s a c t i o n M a s t e r < / K e y > < / a : K e y > < a : V a l u e   i : t y p e = " D i a g r a m D i s p l a y V i e w S t a t e I D i a g r a m A c t i o n " / > < / a : K e y V a l u e O f D i a g r a m O b j e c t K e y a n y T y p e z b w N T n L X > < a : K e y V a l u e O f D i a g r a m O b j e c t K e y a n y T y p e z b w N T n L X > < a : K e y > < K e y > A c t i o n s \ M o v e   i n t o   h i e r a r c h y   F o r   & l t ; T a b l e s \ T r a n s a c t i o n M a s t e r \ H i e r a r c h i e s \ D a t e s & g t ; < / K e y > < / a : K e y > < a : V a l u e   i : t y p e = " D i a g r a m D i s p l a y V i e w S t a t e I D i a g r a m A c t i o n " / > < / a : K e y V a l u e O f D i a g r a m O b j e c t K e y a n y T y p e z b w N T n L X > < a : K e y V a l u e O f D i a g r a m O b j e c t K e y a n y T y p e z b w N T n L X > < a : K e y > < K e y > A c t i o n s \ A d d   t o   a   H i e r a r c h y   i n   T a b l e   S a l e s _ B y _ E m p l o y e e < / K e y > < / a : K e y > < a : V a l u e   i : t y p e = " D i a g r a m D i s p l a y V i e w S t a t e I D i a g r a m A c t i o n " / > < / a : K e y V a l u e O f D i a g r a m O b j e c t K e y a n y T y p e z b w N T n L X > < a : K e y V a l u e O f D i a g r a m O b j e c t K e y a n y T y p e z b w N T n L X > < a : K e y > < K e y > A c t i o n s \ A d d   t o   h i e r a r c h y   F o r   & l t ; T a b l e s \ S a l e s _ B y _ E m p l o y e e \ H i e r a r c h i e s \ D a t e & g t ; < / K e y > < / a : K e y > < a : V a l u e   i : t y p e = " D i a g r a m D i s p l a y V i e w S t a t e I D i a g r a m A c t i o n " / > < / a : K e y V a l u e O f D i a g r a m O b j e c t K e y a n y T y p e z b w N T n L X > < a : K e y V a l u e O f D i a g r a m O b j e c t K e y a n y T y p e z b w N T n L X > < a : K e y > < K e y > A c t i o n s \ A d d   t o   h i e r a r c h y   F o r   & l t ; T a b l e s \ S a l e s _ B y _ E m p l o y e e \ H i e r a r c h i e s \ L o c a l e & g t ; < / K e y > < / a : K e y > < a : V a l u e   i : t y p e = " D i a g r a m D i s p l a y V i e w S t a t e I D i a g r a m A c t i o n " / > < / a : K e y V a l u e O f D i a g r a m O b j e c t K e y a n y T y p e z b w N T n L X > < a : K e y V a l u e O f D i a g r a m O b j e c t K e y a n y T y p e z b w N T n L X > < a : K e y > < K e y > A c t i o n s \ M o v e   t o   a   H i e r a r c h y   i n   T a b l e   S a l e s _ B y _ E m p l o y e e < / K e y > < / a : K e y > < a : V a l u e   i : t y p e = " D i a g r a m D i s p l a y V i e w S t a t e I D i a g r a m A c t i o n " / > < / a : K e y V a l u e O f D i a g r a m O b j e c t K e y a n y T y p e z b w N T n L X > < a : K e y V a l u e O f D i a g r a m O b j e c t K e y a n y T y p e z b w N T n L X > < a : K e y > < K e y > A c t i o n s \ M o v e   i n t o   h i e r a r c h y   F o r   & l t ; T a b l e s \ S a l e s _ B y _ E m p l o y e e \ H i e r a r c h i e s \ D a t e & g t ; < / K e y > < / a : K e y > < a : V a l u e   i : t y p e = " D i a g r a m D i s p l a y V i e w S t a t e I D i a g r a m A c t i o n " / > < / a : K e y V a l u e O f D i a g r a m O b j e c t K e y a n y T y p e z b w N T n L X > < a : K e y V a l u e O f D i a g r a m O b j e c t K e y a n y T y p e z b w N T n L X > < a : K e y > < K e y > A c t i o n s \ M o v e   i n t o   h i e r a r c h y   F o r   & l t ; T a b l e s \ S a l e s _ B y _ E m p l o y e e \ H i e r a r c h i e s \ L o c a l e & g t ; 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 T a g s \ T a b l e s \ & l t ; T a b l e s \ C u s t o m e r M a s t e r & g t ; < / K e y > < / a : K e y > < a : V a l u e   i : t y p e = " D i a g r a m D i s p l a y T a g V i e w S t a t e " > < I s N o t F i l t e r e d O u t > t r u e < / I s N o t F i l t e r e d O u t > < / a : V a l u e > < / a : K e y V a l u e O f D i a g r a m O b j e c t K e y a n y T y p e z b w N T n L X > < a : K e y V a l u e O f D i a g r a m O b j e c t K e y a n y T y p e z b w N T n L X > < a : K e y > < K e y > D y n a m i c   T a g s \ T a b l e s \ & l t ; T a b l e s \ E m p l o y e e _ M a s t e r & g t ; < / K e y > < / a : K e y > < a : V a l u e   i : t y p e = " D i a g r a m D i s p l a y T a g V i e w S t a t e " > < I s N o t F i l t e r e d O u t > t r u e < / I s N o t F i l t e r e d O u t > < / a : V a l u e > < / a : K e y V a l u e O f D i a g r a m O b j e c t K e y a n y T y p e z b w N T n L X > < a : K e y V a l u e O f D i a g r a m O b j e c t K e y a n y T y p e z b w N T n L X > < a : K e y > < K e y > D y n a m i c   T a g s \ T a b l e s \ & l t ; T a b l e s \ L o c a t i o n M a s t e r & g t ; < / K e y > < / a : K e y > < a : V a l u e   i : t y p e = " D i a g r a m D i s p l a y T a g V i e w S t a t e " > < I s N o t F i l t e r e d O u t > t r u e < / I s N o t F i l t e r e d O u t > < / a : V a l u e > < / a : K e y V a l u e O f D i a g r a m O b j e c t K e y a n y T y p e z b w N T n L X > < a : K e y V a l u e O f D i a g r a m O b j e c t K e y a n y T y p e z b w N T n L X > < a : K e y > < K e y > D y n a m i c   T a g s \ H i e r a r c h i e s \ & l t ; T a b l e s \ L o c a t i o n M a s t e r \ H i e r a r c h i e s \ L o c a t i o n & g t ; < / K e y > < / a : K e y > < a : V a l u e   i : t y p e = " D i a g r a m D i s p l a y T a g V i e w S t a t e " > < I s N o t F i l t e r e d O u t > t r u e < / I s N o t F i l t e r e d O u t > < / a : V a l u e > < / a : K e y V a l u e O f D i a g r a m O b j e c t K e y a n y T y p e z b w N T n L X > < a : K e y V a l u e O f D i a g r a m O b j e c t K e y a n y T y p e z b w N T n L X > < a : K e y > < K e y > D y n a m i c   T a g s \ T a b l e s \ & l t ; T a b l e s \ P r i c e M a s t e r & g t ; < / K e y > < / a : K e y > < a : V a l u e   i : t y p e = " D i a g r a m D i s p l a y T a g V i e w S t a t e " > < I s N o t F i l t e r e d O u t > t r u e < / I s N o t F i l t e r e d O u t > < / a : V a l u e > < / a : K e y V a l u e O f D i a g r a m O b j e c t K e y a n y T y p e z b w N T n L X > < a : K e y V a l u e O f D i a g r a m O b j e c t K e y a n y T y p e z b w N T n L X > < a : K e y > < K e y > D y n a m i c   T a g s \ T a b l e s \ & l t ; T a b l e s \ P r o d u c t M a s t e r & g t ; < / K e y > < / a : K e y > < a : V a l u e   i : t y p e = " D i a g r a m D i s p l a y T a g V i e w S t a t e " > < I s N o t F i l t e r e d O u t > t r u e < / I s N o t F i l t e r e d O u t > < / a : V a l u e > < / a : K e y V a l u e O f D i a g r a m O b j e c t K e y a n y T y p e z b w N T n L X > < a : K e y V a l u e O f D i a g r a m O b j e c t K e y a n y T y p e z b w N T n L X > < a : K e y > < K e y > D y n a m i c   T a g s \ T a b l e s \ & l t ; T a b l e s \ T e s t   C o m m e n t s & g t ; < / K e y > < / a : K e y > < a : V a l u e   i : t y p e = " D i a g r a m D i s p l a y T a g V i e w S t a t e " > < I s N o t F i l t e r e d O u t > t r u e < / I s N o t F i l t e r e d O u t > < / a : V a l u e > < / a : K e y V a l u e O f D i a g r a m O b j e c t K e y a n y T y p e z b w N T n L X > < a : K e y V a l u e O f D i a g r a m O b j e c t K e y a n y T y p e z b w N T n L X > < a : K e y > < K e y > D y n a m i c   T a g s \ T a b l e s \ & l t ; T a b l e s \ T r a n s a c t i o n M a s t e r & g t ; < / K e y > < / a : K e y > < a : V a l u e   i : t y p e = " D i a g r a m D i s p l a y T a g V i e w S t a t e " > < I s N o t F i l t e r e d O u t > t r u e < / I s N o t F i l t e r e d O u t > < / a : V a l u e > < / a : K e y V a l u e O f D i a g r a m O b j e c t K e y a n y T y p e z b w N T n L X > < a : K e y V a l u e O f D i a g r a m O b j e c t K e y a n y T y p e z b w N T n L X > < a : K e y > < K e y > D y n a m i c   T a g s \ H i e r a r c h i e s \ & l t ; T a b l e s \ T r a n s a c t i o n M a s t e r \ H i e r a r c h i e s \ D a t e s & g t ; < / K e y > < / a : K e y > < a : V a l u e   i : t y p e = " D i a g r a m D i s p l a y T a g V i e w S t a t e " > < I s N o t F i l t e r e d O u t > t r u e < / I s N o t F i l t e r e d O u t > < / a : V a l u e > < / a : K e y V a l u e O f D i a g r a m O b j e c t K e y a n y T y p e z b w N T n L X > < a : K e y V a l u e O f D i a g r a m O b j e c t K e y a n y T y p e z b w N T n L X > < a : K e y > < K e y > D y n a m i c   T a g s \ T a b l e s \ & l t ; T a b l e s \ S a l e s _ B y _ E m p l o y e e & g t ; < / K e y > < / a : K e y > < a : V a l u e   i : t y p e = " D i a g r a m D i s p l a y T a g V i e w S t a t e " > < I s N o t F i l t e r e d O u t > t r u e < / I s N o t F i l t e r e d O u t > < / a : V a l u e > < / a : K e y V a l u e O f D i a g r a m O b j e c t K e y a n y T y p e z b w N T n L X > < a : K e y V a l u e O f D i a g r a m O b j e c t K e y a n y T y p e z b w N T n L X > < a : K e y > < K e y > D y n a m i c   T a g s \ H i e r a r c h i e s \ & l t ; T a b l e s \ S a l e s _ B y _ E m p l o y e e \ H i e r a r c h i e s \ D a t e & g t ; < / K e y > < / a : K e y > < a : V a l u e   i : t y p e = " D i a g r a m D i s p l a y T a g V i e w S t a t e " > < I s N o t F i l t e r e d O u t > t r u e < / I s N o t F i l t e r e d O u t > < / a : V a l u e > < / a : K e y V a l u e O f D i a g r a m O b j e c t K e y a n y T y p e z b w N T n L X > < a : K e y V a l u e O f D i a g r a m O b j e c t K e y a n y T y p e z b w N T n L X > < a : K e y > < K e y > D y n a m i c   T a g s \ H i e r a r c h i e s \ & l t ; T a b l e s \ S a l e s _ B y _ E m p l o y e e \ H i e r a r c h i e s \ L o c a l e & g t ; < / K e y > < / a : K e y > < a : V a l u e   i : t y p e = " D i a g r a m D i s p l a y T a g V i e w S t a t e " > < I s N o t F i l t e r e d O u t > t r u e < / I s N o t F i l t e r e d O u t > < / a : V a l u e > < / a : K e y V a l u e O f D i a g r a m O b j e c t K e y a n y T y p e z b w N T n L X > < a : K e y V a l u e O f D i a g r a m O b j e c t K e y a n y T y p e z b w N T n L X > < a : K e y > < K e y > T a b l e s \ C u s t o m e r M a s t e r < / K e y > < / a : K e y > < a : V a l u e   i : t y p e = " D i a g r a m D i s p l a y N o d e V i e w S t a t e " > < H e i g h t > 1 5 0 < / H e i g h t > < I s E x p a n d e d > t r u e < / I s E x p a n d e d > < L a y e d O u t > t r u e < / L a y e d O u t > < L e f t > 2 6 7 < / L e f t > < T a b I n d e x > 5 < / T a b I n d e x > < T o p > 4 7 8 . 1 2 2 7 3 4 2 4 9 8 1 9 5 9 < / T o p > < W i d t h > 2 4 7 < / W i d t h > < / a : V a l u e > < / a : K e y V a l u e O f D i a g r a m O b j e c t K e y a n y T y p e z b w N T n L X > < a : K e y V a l u e O f D i a g r a m O b j e c t K e y a n y T y p e z b w N T n L X > < a : K e y > < K e y > T a b l e s \ C u s t o m e r M a s t e r \ C o l u m n s \ C u s t o m e r _ N u m b e r < / K e y > < / a : K e y > < a : V a l u e   i : t y p e = " D i a g r a m D i s p l a y N o d e V i e w S t a t e " > < H e i g h t > 1 5 0 < / H e i g h t > < I s E x p a n d e d > t r u e < / I s E x p a n d e d > < W i d t h > 2 0 0 < / W i d t h > < / a : V a l u e > < / a : K e y V a l u e O f D i a g r a m O b j e c t K e y a n y T y p e z b w N T n L X > < a : K e y V a l u e O f D i a g r a m O b j e c t K e y a n y T y p e z b w N T n L X > < a : K e y > < K e y > T a b l e s \ C u s t o m e r M a s t e r \ C o l u m n s \ F i r s t O f C u s t o m e r _ N a m e < / K e y > < / a : K e y > < a : V a l u e   i : t y p e = " D i a g r a m D i s p l a y N o d e V i e w S t a t e " > < H e i g h t > 1 5 0 < / H e i g h t > < I s E x p a n d e d > t r u e < / I s E x p a n d e d > < W i d t h > 2 0 0 < / W i d t h > < / a : V a l u e > < / a : K e y V a l u e O f D i a g r a m O b j e c t K e y a n y T y p e z b w N T n L X > < a : K e y V a l u e O f D i a g r a m O b j e c t K e y a n y T y p e z b w N T n L X > < a : K e y > < K e y > T a b l e s \ C u s t o m e r M a s t e r \ C o l u m n s \ F i r s t O f C i t y < / K e y > < / a : K e y > < a : V a l u e   i : t y p e = " D i a g r a m D i s p l a y N o d e V i e w S t a t e " > < H e i g h t > 1 5 0 < / H e i g h t > < I s E x p a n d e d > t r u e < / I s E x p a n d e d > < W i d t h > 2 0 0 < / W i d t h > < / a : V a l u e > < / a : K e y V a l u e O f D i a g r a m O b j e c t K e y a n y T y p e z b w N T n L X > < a : K e y V a l u e O f D i a g r a m O b j e c t K e y a n y T y p e z b w N T n L X > < a : K e y > < K e y > T a b l e s \ C u s t o m e r M a s t e r \ C o l u m n s \ F i r s t O f S t a t e < / K e y > < / a : K e y > < a : V a l u e   i : t y p e = " D i a g r a m D i s p l a y N o d e V i e w S t a t e " > < H e i g h t > 1 5 0 < / H e i g h t > < I s E x p a n d e d > t r u e < / I s E x p a n d e d > < W i d t h > 2 0 0 < / W i d t h > < / a : V a l u e > < / a : K e y V a l u e O f D i a g r a m O b j e c t K e y a n y T y p e z b w N T n L X > < a : K e y V a l u e O f D i a g r a m O b j e c t K e y a n y T y p e z b w N T n L X > < a : K e y > < K e y > T a b l e s \ E m p l o y e e _ M a s t e r < / K e y > < / a : K e y > < a : V a l u e   i : t y p e = " D i a g r a m D i s p l a y N o d e V i e w S t a t e " > < H e i g h t > 3 9 4 < / H e i g h t > < I s E x p a n d e d > t r u e < / I s E x p a n d e d > < L a y e d O u t > t r u e < / L a y e d O u t > < L e f t > 3 2 9 . 9 0 3 8 1 0 5 6 7 6 6 5 9 1 < / L e f t > < W i d t h > 2 0 0 < / W i d t h > < / a : V a l u e > < / a : K e y V a l u e O f D i a g r a m O b j e c t K e y a n y T y p e z b w N T n L X > < a : K e y V a l u e O f D i a g r a m O b j e c t K e y a n y T y p e z b w N T n L X > < a : K e y > < K e y > T a b l e s \ E m p l o y e e _ M a s t e r \ C o l u m n s \ E m p l o y e e _ N u m b e r < / K e y > < / a : K e y > < a : V a l u e   i : t y p e = " D i a g r a m D i s p l a y N o d e V i e w S t a t e " > < H e i g h t > 1 5 0 < / H e i g h t > < I s E x p a n d e d > t r u e < / I s E x p a n d e d > < W i d t h > 2 0 0 < / W i d t h > < / a : V a l u e > < / a : K e y V a l u e O f D i a g r a m O b j e c t K e y a n y T y p e z b w N T n L X > < a : K e y V a l u e O f D i a g r a m O b j e c t K e y a n y T y p e z b w N T n L X > < a : K e y > < K e y > T a b l e s \ E m p l o y e e _ M a s t e r \ C o l u m n s \ L a s t _ N a m e < / K e y > < / a : K e y > < a : V a l u e   i : t y p e = " D i a g r a m D i s p l a y N o d e V i e w S t a t e " > < H e i g h t > 1 5 0 < / H e i g h t > < I s E x p a n d e d > t r u e < / I s E x p a n d e d > < W i d t h > 2 0 0 < / W i d t h > < / a : V a l u e > < / a : K e y V a l u e O f D i a g r a m O b j e c t K e y a n y T y p e z b w N T n L X > < a : K e y V a l u e O f D i a g r a m O b j e c t K e y a n y T y p e z b w N T n L X > < a : K e y > < K e y > T a b l e s \ E m p l o y e e _ M a s t e r \ C o l u m n s \ F i r s t _ N a m e < / K e y > < / a : K e y > < a : V a l u e   i : t y p e = " D i a g r a m D i s p l a y N o d e V i e w S t a t e " > < H e i g h t > 1 5 0 < / H e i g h t > < I s E x p a n d e d > t r u e < / I s E x p a n d e d > < W i d t h > 2 0 0 < / W i d t h > < / a : V a l u e > < / a : K e y V a l u e O f D i a g r a m O b j e c t K e y a n y T y p e z b w N T n L X > < a : K e y V a l u e O f D i a g r a m O b j e c t K e y a n y T y p e z b w N T n L X > < a : K e y > < K e y > T a b l e s \ E m p l o y e e _ M a s t e r \ C o l u m n s \ E m p l o y e e _ S t a t u s < / K e y > < / a : K e y > < a : V a l u e   i : t y p e = " D i a g r a m D i s p l a y N o d e V i e w S t a t e " > < H e i g h t > 1 5 0 < / H e i g h t > < I s E x p a n d e d > t r u e < / I s E x p a n d e d > < W i d t h > 2 0 0 < / W i d t h > < / a : V a l u e > < / a : K e y V a l u e O f D i a g r a m O b j e c t K e y a n y T y p e z b w N T n L X > < a : K e y V a l u e O f D i a g r a m O b j e c t K e y a n y T y p e z b w N T n L X > < a : K e y > < K e y > T a b l e s \ E m p l o y e e _ M a s t e r \ C o l u m n s \ H i r e _ D a t e < / K e y > < / a : K e y > < a : V a l u e   i : t y p e = " D i a g r a m D i s p l a y N o d e V i e w S t a t e " > < H e i g h t > 1 5 0 < / H e i g h t > < I s E x p a n d e d > t r u e < / I s E x p a n d e d > < W i d t h > 2 0 0 < / W i d t h > < / a : V a l u e > < / a : K e y V a l u e O f D i a g r a m O b j e c t K e y a n y T y p e z b w N T n L X > < a : K e y V a l u e O f D i a g r a m O b j e c t K e y a n y T y p e z b w N T n L X > < a : K e y > < K e y > T a b l e s \ E m p l o y e e _ M a s t e r \ C o l u m n s \ L a s t _ D a t e _ W o r k e d < / K e y > < / a : K e y > < a : V a l u e   i : t y p e = " D i a g r a m D i s p l a y N o d e V i e w S t a t e " > < H e i g h t > 1 5 0 < / H e i g h t > < I s E x p a n d e d > t r u e < / I s E x p a n d e d > < W i d t h > 2 0 0 < / W i d t h > < / a : V a l u e > < / a : K e y V a l u e O f D i a g r a m O b j e c t K e y a n y T y p e z b w N T n L X > < a : K e y V a l u e O f D i a g r a m O b j e c t K e y a n y T y p e z b w N T n L X > < a : K e y > < K e y > T a b l e s \ E m p l o y e e _ M a s t e r \ C o l u m n s \ J o b _ T i t l e < / K e y > < / a : K e y > < a : V a l u e   i : t y p e = " D i a g r a m D i s p l a y N o d e V i e w S t a t e " > < H e i g h t > 1 5 0 < / H e i g h t > < I s E x p a n d e d > t r u e < / I s E x p a n d e d > < W i d t h > 2 0 0 < / W i d t h > < / a : V a l u e > < / a : K e y V a l u e O f D i a g r a m O b j e c t K e y a n y T y p e z b w N T n L X > < a : K e y V a l u e O f D i a g r a m O b j e c t K e y a n y T y p e z b w N T n L X > < a : K e y > < K e y > T a b l e s \ E m p l o y e e _ M a s t e r \ C o l u m n s \ J o b _ C o d e < / K e y > < / a : K e y > < a : V a l u e   i : t y p e = " D i a g r a m D i s p l a y N o d e V i e w S t a t e " > < H e i g h t > 1 5 0 < / H e i g h t > < I s E x p a n d e d > t r u e < / I s E x p a n d e d > < W i d t h > 2 0 0 < / W i d t h > < / a : V a l u e > < / a : K e y V a l u e O f D i a g r a m O b j e c t K e y a n y T y p e z b w N T n L X > < a : K e y V a l u e O f D i a g r a m O b j e c t K e y a n y T y p e z b w N T n L X > < a : K e y > < K e y > T a b l e s \ E m p l o y e e _ M a s t e r \ C o l u m n s \ H o m e _ B r a n c h < / K e y > < / a : K e y > < a : V a l u e   i : t y p e = " D i a g r a m D i s p l a y N o d e V i e w S t a t e " > < H e i g h t > 1 5 0 < / H e i g h t > < I s E x p a n d e d > t r u e < / I s E x p a n d e d > < W i d t h > 2 0 0 < / W i d t h > < / a : V a l u e > < / a : K e y V a l u e O f D i a g r a m O b j e c t K e y a n y T y p e z b w N T n L X > < a : K e y V a l u e O f D i a g r a m O b j e c t K e y a n y T y p e z b w N T n L X > < a : K e y > < K e y > T a b l e s \ E m p l o y e e _ M a s t e r \ C o l u m n s \ E m p l o y e e   F u l l   N a m e < / K e y > < / a : K e y > < a : V a l u e   i : t y p e = " D i a g r a m D i s p l a y N o d e V i e w S t a t e " > < H e i g h t > 1 5 0 < / H e i g h t > < I s E x p a n d e d > t r u e < / I s E x p a n d e d > < W i d t h > 2 0 0 < / W i d t h > < / a : V a l u e > < / a : K e y V a l u e O f D i a g r a m O b j e c t K e y a n y T y p e z b w N T n L X > < a : K e y V a l u e O f D i a g r a m O b j e c t K e y a n y T y p e z b w N T n L X > < a : K e y > < K e y > T a b l e s \ E m p l o y e e _ M a s t e r \ C o l u m n s \ E m p l o y e e   S t a t u s < / K e y > < / a : K e y > < a : V a l u e   i : t y p e = " D i a g r a m D i s p l a y N o d e V i e w S t a t e " > < H e i g h t > 1 5 0 < / H e i g h t > < I s E x p a n d e d > t r u e < / I s E x p a n d e d > < W i d t h > 2 0 0 < / W i d t h > < / a : V a l u e > < / a : K e y V a l u e O f D i a g r a m O b j e c t K e y a n y T y p e z b w N T n L X > < a : K e y V a l u e O f D i a g r a m O b j e c t K e y a n y T y p e z b w N T n L X > < a : K e y > < K e y > T a b l e s \ E m p l o y e e _ M a s t e r \ M e a s u r e s \ I n a c t i v e   E m p l o y e e s < / K e y > < / a : K e y > < a : V a l u e   i : t y p e = " D i a g r a m D i s p l a y N o d e V i e w S t a t e " > < H e i g h t > 1 5 0 < / H e i g h t > < I s E x p a n d e d > t r u e < / I s E x p a n d e d > < W i d t h > 2 0 0 < / W i d t h > < / a : V a l u e > < / a : K e y V a l u e O f D i a g r a m O b j e c t K e y a n y T y p e z b w N T n L X > < a : K e y V a l u e O f D i a g r a m O b j e c t K e y a n y T y p e z b w N T n L X > < a : K e y > < K e y > T a b l e s \ E m p l o y e e _ M a s t e r \ M e a s u r e s \ A c t i v e   E m p l o y e e s < / K e y > < / a : K e y > < a : V a l u e   i : t y p e = " D i a g r a m D i s p l a y N o d e V i e w S t a t e " > < H e i g h t > 1 5 0 < / H e i g h t > < I s E x p a n d e d > t r u e < / I s E x p a n d e d > < W i d t h > 2 0 0 < / W i d t h > < / a : V a l u e > < / a : K e y V a l u e O f D i a g r a m O b j e c t K e y a n y T y p e z b w N T n L X > < a : K e y V a l u e O f D i a g r a m O b j e c t K e y a n y T y p e z b w N T n L X > < a : K e y > < K e y > T a b l e s \ L o c a t i o n M a s t e r < / K e y > < / a : K e y > < a : V a l u e   i : t y p e = " D i a g r a m D i s p l a y N o d e V i e w S t a t e " > < H e i g h t > 2 5 1 < / H e i g h t > < I s E x p a n d e d > t r u e < / I s E x p a n d e d > < L a y e d O u t > t r u e < / L a y e d O u t > < L e f t > 1 0 6 5 . 6 1 5 2 4 2 2 7 0 6 6 3 2 < / L e f t > < T a b I n d e x > 2 < / T a b I n d e x > < T o p > 1 3 . 1 2 2 7 3 4 2 4 9 8 1 9 5 8 7 < / T o p > < W i d t h > 2 0 0 < / W i d t h > < / a : V a l u e > < / a : K e y V a l u e O f D i a g r a m O b j e c t K e y a n y T y p e z b w N T n L X > < a : K e y V a l u e O f D i a g r a m O b j e c t K e y a n y T y p e z b w N T n L X > < a : K e y > < K e y > T a b l e s \ L o c a t i o n M a s t e r \ C o l u m n s \ B r a n c h _ N u m b e r < / K e y > < / a : K e y > < a : V a l u e   i : t y p e = " D i a g r a m D i s p l a y N o d e V i e w S t a t e " > < H e i g h t > 1 5 0 < / H e i g h t > < I s E x p a n d e d > t r u e < / I s E x p a n d e d > < W i d t h > 2 0 0 < / W i d t h > < / a : V a l u e > < / a : K e y V a l u e O f D i a g r a m O b j e c t K e y a n y T y p e z b w N T n L X > < a : K e y V a l u e O f D i a g r a m O b j e c t K e y a n y T y p e z b w N T n L X > < a : K e y > < K e y > T a b l e s \ L o c a t i o n M a s t e r \ C o l u m n s \ M a r k e t < / K e y > < / a : K e y > < a : V a l u e   i : t y p e = " D i a g r a m D i s p l a y N o d e V i e w S t a t e " > < H e i g h t > 1 5 0 < / H e i g h t > < I s E x p a n d e d > t r u e < / I s E x p a n d e d > < W i d t h > 2 0 0 < / W i d t h > < / a : V a l u e > < / a : K e y V a l u e O f D i a g r a m O b j e c t K e y a n y T y p e z b w N T n L X > < a : K e y V a l u e O f D i a g r a m O b j e c t K e y a n y T y p e z b w N T n L X > < a : K e y > < K e y > T a b l e s \ L o c a t i o n M a s t e r \ C o l u m n s \ R e g i o n < / K e y > < / a : K e y > < a : V a l u e   i : t y p e = " D i a g r a m D i s p l a y N o d e V i e w S t a t e " > < H e i g h t > 1 5 0 < / H e i g h t > < I s E x p a n d e d > t r u e < / I s E x p a n d e d > < W i d t h > 2 0 0 < / W i d t h > < / a : V a l u e > < / a : K e y V a l u e O f D i a g r a m O b j e c t K e y a n y T y p e z b w N T n L X > < a : K e y V a l u e O f D i a g r a m O b j e c t K e y a n y T y p e z b w N T n L X > < a : K e y > < K e y > T a b l e s \ L o c a t i o n M a s t e r \ H i e r a r c h i e s \ L o c a t i o n < / K e y > < / a : K e y > < a : V a l u e   i : t y p e = " D i a g r a m D i s p l a y N o d e V i e w S t a t e " > < H e i g h t > 1 5 0 < / H e i g h t > < I s E x p a n d e d > t r u e < / I s E x p a n d e d > < W i d t h > 2 0 0 < / W i d t h > < / a : V a l u e > < / a : K e y V a l u e O f D i a g r a m O b j e c t K e y a n y T y p e z b w N T n L X > < a : K e y V a l u e O f D i a g r a m O b j e c t K e y a n y T y p e z b w N T n L X > < a : K e y > < K e y > T a b l e s \ L o c a t i o n M a s t e r \ H i e r a r c h i e s \ L o c a t i o n \ L e v e l s \ R e g i o n < / K e y > < / a : K e y > < a : V a l u e   i : t y p e = " D i a g r a m D i s p l a y N o d e V i e w S t a t e " > < H e i g h t > 1 5 0 < / H e i g h t > < I s E x p a n d e d > t r u e < / I s E x p a n d e d > < W i d t h > 2 0 0 < / W i d t h > < / a : V a l u e > < / a : K e y V a l u e O f D i a g r a m O b j e c t K e y a n y T y p e z b w N T n L X > < a : K e y V a l u e O f D i a g r a m O b j e c t K e y a n y T y p e z b w N T n L X > < a : K e y > < K e y > T a b l e s \ L o c a t i o n M a s t e r \ H i e r a r c h i e s \ L o c a t i o n \ L e v e l s \ M a r k e t < / K e y > < / a : K e y > < a : V a l u e   i : t y p e = " D i a g r a m D i s p l a y N o d e V i e w S t a t e " > < H e i g h t > 1 5 0 < / H e i g h t > < I s E x p a n d e d > t r u e < / I s E x p a n d e d > < W i d t h > 2 0 0 < / W i d t h > < / a : V a l u e > < / a : K e y V a l u e O f D i a g r a m O b j e c t K e y a n y T y p e z b w N T n L X > < a : K e y V a l u e O f D i a g r a m O b j e c t K e y a n y T y p e z b w N T n L X > < a : K e y > < K e y > T a b l e s \ P r i c e M a s t e r < / K e y > < / a : K e y > < a : V a l u e   i : t y p e = " D i a g r a m D i s p l a y N o d e V i e w S t a t e " > < H e i g h t > 1 5 0 < / H e i g h t > < I s E x p a n d e d > t r u e < / I s E x p a n d e d > < L a y e d O u t > t r u e < / L a y e d O u t > < L e f t > 4 0 7 . 5 1 9 0 5 2 8 3 8 3 2 9 1 2 < / L e f t > < T a b I n d e x > 7 < / T a b I n d e x > < T o p > 6 5 6 . 2 6 8 4 3 5 7 6 6 5 9 1 < / T o p > < W i d t h > 2 0 0 < / W i d t h > < / a : V a l u e > < / a : K e y V a l u e O f D i a g r a m O b j e c t K e y a n y T y p e z b w N T n L X > < a : K e y V a l u e O f D i a g r a m O b j e c t K e y a n y T y p e z b w N T n L X > < a : K e y > < K e y > T a b l e s \ P r i c e M a s t e r \ C o l u m n s \ B r a n c h _ N u m b e r < / K e y > < / a : K e y > < a : V a l u e   i : t y p e = " D i a g r a m D i s p l a y N o d e V i e w S t a t e " > < H e i g h t > 1 5 0 < / H e i g h t > < I s E x p a n d e d > t r u e < / I s E x p a n d e d > < W i d t h > 2 0 0 < / W i d t h > < / a : V a l u e > < / a : K e y V a l u e O f D i a g r a m O b j e c t K e y a n y T y p e z b w N T n L X > < a : K e y V a l u e O f D i a g r a m O b j e c t K e y a n y T y p e z b w N T n L X > < a : K e y > < K e y > T a b l e s \ P r i c e M a s t e r \ C o l u m n s \ P r o d u c t _ N u m b e r < / K e y > < / a : K e y > < a : V a l u e   i : t y p e = " D i a g r a m D i s p l a y N o d e V i e w S t a t e " > < H e i g h t > 1 5 0 < / H e i g h t > < I s E x p a n d e d > t r u e < / I s E x p a n d e d > < W i d t h > 2 0 0 < / W i d t h > < / a : V a l u e > < / a : K e y V a l u e O f D i a g r a m O b j e c t K e y a n y T y p e z b w N T n L X > < a : K e y V a l u e O f D i a g r a m O b j e c t K e y a n y T y p e z b w N T n L X > < a : K e y > < K e y > T a b l e s \ P r i c e M a s t e r \ C o l u m n s \ P r i c e < / K e y > < / a : K e y > < a : V a l u e   i : t y p e = " D i a g r a m D i s p l a y N o d e V i e w S t a t e " > < H e i g h t > 1 5 0 < / H e i g h t > < I s E x p a n d e d > t r u e < / I s E x p a n d e d > < W i d t h > 2 0 0 < / W i d t h > < / a : V a l u e > < / a : K e y V a l u e O f D i a g r a m O b j e c t K e y a n y T y p e z b w N T n L X > < a : K e y V a l u e O f D i a g r a m O b j e c t K e y a n y T y p e z b w N T n L X > < a : K e y > < K e y > T a b l e s \ P r i c e M a s t e r \ M e a s u r e s \ S u m   o f   P r i c e < / K e y > < / a : K e y > < a : V a l u e   i : t y p e = " D i a g r a m D i s p l a y N o d e V i e w S t a t e " > < H e i g h t > 1 5 0 < / H e i g h t > < I s E x p a n d e d > t r u e < / I s E x p a n d e d > < W i d t h > 2 0 0 < / W i d t h > < / a : V a l u e > < / a : K e y V a l u e O f D i a g r a m O b j e c t K e y a n y T y p e z b w N T n L X > < a : K e y V a l u e O f D i a g r a m O b j e c t K e y a n y T y p e z b w N T n L X > < a : K e y > < K e y > T a b l e s \ P r i c e M a s t e r \ S u m   o f   P r i c e \ A d d i t i o n a l   I n f o \ I m p l i c i t   M e a s u r e < / K e y > < / a : K e y > < a : V a l u e   i : t y p e = " D i a g r a m D i s p l a y V i e w S t a t e I D i a g r a m T a g A d d i t i o n a l I n f o " / > < / a : K e y V a l u e O f D i a g r a m O b j e c t K e y a n y T y p e z b w N T n L X > < a : K e y V a l u e O f D i a g r a m O b j e c t K e y a n y T y p e z b w N T n L X > < a : K e y > < K e y > T a b l e s \ P r o d u c t M a s t e r < / K e y > < / a : K e y > < a : V a l u e   i : t y p e = " D i a g r a m D i s p l a y N o d e V i e w S t a t e " > < H e i g h t > 1 5 0 < / H e i g h t > < I s E x p a n d e d > t r u e < / I s E x p a n d e d > < L a y e d O u t > t r u e < / L a y e d O u t > < L e f t > 9 8 9 . 7 1 1 4 3 1 7 0 2 9 9 7 5 2 < / L e f t > < T a b I n d e x > 6 < / T a b I n d e x > < T o p > 4 8 9 . 2 4 6 1 6 5 5 6 1 1 1 4 < / T o p > < W i d t h > 2 0 0 < / W i d t h > < / a : V a l u e > < / a : K e y V a l u e O f D i a g r a m O b j e c t K e y a n y T y p e z b w N T n L X > < a : K e y V a l u e O f D i a g r a m O b j e c t K e y a n y T y p e z b w N T n L X > < a : K e y > < K e y > T a b l e s \ P r o d u c t M a s t e r \ C o l u m n s \ P r o d u c t _ N u m b e r < / K e y > < / a : K e y > < a : V a l u e   i : t y p e = " D i a g r a m D i s p l a y N o d e V i e w S t a t e " > < H e i g h t > 1 5 0 < / H e i g h t > < I s E x p a n d e d > t r u e < / I s E x p a n d e d > < W i d t h > 2 0 0 < / W i d t h > < / a : V a l u e > < / a : K e y V a l u e O f D i a g r a m O b j e c t K e y a n y T y p e z b w N T n L X > < a : K e y V a l u e O f D i a g r a m O b j e c t K e y a n y T y p e z b w N T n L X > < a : K e y > < K e y > T a b l e s \ P r o d u c t M a s t e r \ C o l u m n s \ P r o d u c t _ D e s c r i p t i o n < / K e y > < / a : K e y > < a : V a l u e   i : t y p e = " D i a g r a m D i s p l a y N o d e V i e w S t a t e " > < H e i g h t > 1 5 0 < / H e i g h t > < I s E x p a n d e d > t r u e < / I s E x p a n d e d > < W i d t h > 2 0 0 < / W i d t h > < / a : V a l u e > < / a : K e y V a l u e O f D i a g r a m O b j e c t K e y a n y T y p e z b w N T n L X > < a : K e y V a l u e O f D i a g r a m O b j e c t K e y a n y T y p e z b w N T n L X > < a : K e y > < K e y > T a b l e s \ P r o d u c t M a s t e r \ C o l u m n s \ B u s i n e s s _ S e g m e n t < / K e y > < / a : K e y > < a : V a l u e   i : t y p e = " D i a g r a m D i s p l a y N o d e V i e w S t a t e " > < H e i g h t > 1 5 0 < / H e i g h t > < I s E x p a n d e d > t r u e < / I s E x p a n d e d > < W i d t h > 2 0 0 < / W i d t h > < / a : V a l u e > < / a : K e y V a l u e O f D i a g r a m O b j e c t K e y a n y T y p e z b w N T n L X > < a : K e y V a l u e O f D i a g r a m O b j e c t K e y a n y T y p e z b w N T n L X > < a : K e y > < K e y > T a b l e s \ T e s t   C o m m e n t s < / K e y > < / a : K e y > < a : V a l u e   i : t y p e = " D i a g r a m D i s p l a y N o d e V i e w S t a t e " > < H e i g h t > 1 5 0 < / H e i g h t > < I s E x p a n d e d > t r u e < / I s E x p a n d e d > < L a y e d O u t > t r u e < / L a y e d O u t > < L e f t > 1 0 7 8 . 4 2 2 8 6 3 4 0 5 9 9 4 6 < / L e f t > < T a b I n d e x > 4 < / T a b I n d e x > < T o p > 3 0 8 . 1 2 2 7 3 4 2 4 9 8 1 9 5 9 < / T o p > < W i d t h > 2 0 0 < / W i d t h > < / a : V a l u e > < / a : K e y V a l u e O f D i a g r a m O b j e c t K e y a n y T y p e z b w N T n L X > < a : K e y V a l u e O f D i a g r a m O b j e c t K e y a n y T y p e z b w N T n L X > < a : K e y > < K e y > T a b l e s \ T e s t   C o m m e n t s \ C o l u m n s \ C o m m e n t   N u m b e r < / K e y > < / a : K e y > < a : V a l u e   i : t y p e = " D i a g r a m D i s p l a y N o d e V i e w S t a t e " > < H e i g h t > 1 5 0 < / H e i g h t > < I s E x p a n d e d > t r u e < / I s E x p a n d e d > < W i d t h > 2 0 0 < / W i d t h > < / a : V a l u e > < / a : K e y V a l u e O f D i a g r a m O b j e c t K e y a n y T y p e z b w N T n L X > < a : K e y V a l u e O f D i a g r a m O b j e c t K e y a n y T y p e z b w N T n L X > < a : K e y > < K e y > T a b l e s \ T e s t   C o m m e n t s \ C o l u m n s \ C o m m e n t < / K e y > < / a : K e y > < a : V a l u e   i : t y p e = " D i a g r a m D i s p l a y N o d e V i e w S t a t e " > < H e i g h t > 1 5 0 < / H e i g h t > < I s E x p a n d e d > t r u e < / I s E x p a n d e d > < W i d t h > 2 0 0 < / W i d t h > < / a : V a l u e > < / a : K e y V a l u e O f D i a g r a m O b j e c t K e y a n y T y p e z b w N T n L X > < a : K e y V a l u e O f D i a g r a m O b j e c t K e y a n y T y p e z b w N T n L X > < a : K e y > < K e y > T a b l e s \ T e s t   C o m m e n t s \ C o l u m n s \ C o m m e n t   L e n g t h < / K e y > < / a : K e y > < a : V a l u e   i : t y p e = " D i a g r a m D i s p l a y N o d e V i e w S t a t e " > < H e i g h t > 1 5 0 < / H e i g h t > < I s E x p a n d e d > t r u e < / I s E x p a n d e d > < W i d t h > 2 0 0 < / W i d t h > < / a : V a l u e > < / a : K e y V a l u e O f D i a g r a m O b j e c t K e y a n y T y p e z b w N T n L X > < a : K e y V a l u e O f D i a g r a m O b j e c t K e y a n y T y p e z b w N T n L X > < a : K e y > < K e y > T a b l e s \ T r a n s a c t i o n M a s t e r < / K e y > < / a : K e y > < a : V a l u e   i : t y p e = " D i a g r a m D i s p l a y N o d e V i e w S t a t e " > < H e i g h t > 6 9 8 < / H e i g h t > < I s E x p a n d e d > t r u e < / I s E x p a n d e d > < L a y e d O u t > t r u e < / L a y e d O u t > < L e f t > 7 2 7 . 8 0 7 6 2 1 1 3 5 3 3 1 7 1 < / L e f t > < T a b I n d e x > 1 < / T a b I n d e x > < W i d t h > 1 8 9 < / W i d t h > < / a : V a l u e > < / a : K e y V a l u e O f D i a g r a m O b j e c t K e y a n y T y p e z b w N T n L X > < a : K e y V a l u e O f D i a g r a m O b j e c t K e y a n y T y p e z b w N T n L X > < a : K e y > < K e y > T a b l e s \ T r a n s a c t i o n M a s t e r \ C o l u m n s \ K e y < / K e y > < / a : K e y > < a : V a l u e   i : t y p e = " D i a g r a m D i s p l a y N o d e V i e w S t a t e " > < H e i g h t > 1 5 0 < / H e i g h t > < I s E x p a n d e d > t r u e < / I s E x p a n d e d > < W i d t h > 2 0 0 < / W i d t h > < / a : V a l u e > < / a : K e y V a l u e O f D i a g r a m O b j e c t K e y a n y T y p e z b w N T n L X > < a : K e y V a l u e O f D i a g r a m O b j e c t K e y a n y T y p e z b w N T n L X > < a : K e y > < K e y > T a b l e s \ T r a n s a c t i o n M a s t e r \ C o l u m n s \ B r a n c h _ N u m b e r < / K e y > < / a : K e y > < a : V a l u e   i : t y p e = " D i a g r a m D i s p l a y N o d e V i e w S t a t e " > < H e i g h t > 1 5 0 < / H e i g h t > < I s E x p a n d e d > t r u e < / I s E x p a n d e d > < W i d t h > 2 0 0 < / W i d t h > < / a : V a l u e > < / a : K e y V a l u e O f D i a g r a m O b j e c t K e y a n y T y p e z b w N T n L X > < a : K e y V a l u e O f D i a g r a m O b j e c t K e y a n y T y p e z b w N T n L X > < a : K e y > < K e y > T a b l e s \ T r a n s a c t i o n M a s t e r \ C o l u m n s \ C u s t o m e r _ N u m b e r < / K e y > < / a : K e y > < a : V a l u e   i : t y p e = " D i a g r a m D i s p l a y N o d e V i e w S t a t e " > < H e i g h t > 1 5 0 < / H e i g h t > < I s E x p a n d e d > t r u e < / I s E x p a n d e d > < W i d t h > 2 0 0 < / W i d t h > < / a : V a l u e > < / a : K e y V a l u e O f D i a g r a m O b j e c t K e y a n y T y p e z b w N T n L X > < a : K e y V a l u e O f D i a g r a m O b j e c t K e y a n y T y p e z b w N T n L X > < a : K e y > < K e y > T a b l e s \ T r a n s a c t i o n M a s t e r \ C o l u m n s \ P r o d u c t _ N u m b e r < / K e y > < / a : K e y > < a : V a l u e   i : t y p e = " D i a g r a m D i s p l a y N o d e V i e w S t a t e " > < H e i g h t > 1 5 0 < / H e i g h t > < I s E x p a n d e d > t r u e < / I s E x p a n d e d > < W i d t h > 2 0 0 < / W i d t h > < / a : V a l u e > < / a : K e y V a l u e O f D i a g r a m O b j e c t K e y a n y T y p e z b w N T n L X > < a : K e y V a l u e O f D i a g r a m O b j e c t K e y a n y T y p e z b w N T n L X > < a : K e y > < K e y > T a b l e s \ T r a n s a c t i o n M a s t e r \ C o l u m n s \ I n v o i c e _ N u m b e r < / K e y > < / a : K e y > < a : V a l u e   i : t y p e = " D i a g r a m D i s p l a y N o d e V i e w S t a t e " > < H e i g h t > 1 5 0 < / H e i g h t > < I s E x p a n d e d > t r u e < / I s E x p a n d e d > < W i d t h > 2 0 0 < / W i d t h > < / a : V a l u e > < / a : K e y V a l u e O f D i a g r a m O b j e c t K e y a n y T y p e z b w N T n L X > < a : K e y V a l u e O f D i a g r a m O b j e c t K e y a n y T y p e z b w N T n L X > < a : K e y > < K e y > T a b l e s \ T r a n s a c t i o n M a s t e r \ C o l u m n s \ S e r v i c e _ D a t e < / K e y > < / a : K e y > < a : V a l u e   i : t y p e = " D i a g r a m D i s p l a y N o d e V i e w S t a t e " > < H e i g h t > 1 5 0 < / H e i g h t > < I s E x p a n d e d > t r u e < / I s E x p a n d e d > < W i d t h > 2 0 0 < / W i d t h > < / a : V a l u e > < / a : K e y V a l u e O f D i a g r a m O b j e c t K e y a n y T y p e z b w N T n L X > < a : K e y V a l u e O f D i a g r a m O b j e c t K e y a n y T y p e z b w N T n L X > < a : K e y > < K e y > T a b l e s \ T r a n s a c t i o n M a s t e r \ C o l u m n s \ I n v o i c e _ D a t e < / K e y > < / a : K e y > < a : V a l u e   i : t y p e = " D i a g r a m D i s p l a y N o d e V i e w S t a t e " > < H e i g h t > 1 5 0 < / H e i g h t > < I s E x p a n d e d > t r u e < / I s E x p a n d e d > < W i d t h > 2 0 0 < / W i d t h > < / a : V a l u e > < / a : K e y V a l u e O f D i a g r a m O b j e c t K e y a n y T y p e z b w N T n L X > < a : K e y V a l u e O f D i a g r a m O b j e c t K e y a n y T y p e z b w N T n L X > < a : K e y > < K e y > T a b l e s \ T r a n s a c t i o n M a s t e r \ C o l u m n s \ S a l e s _ A m o u n t < / K e y > < / a : K e y > < a : V a l u e   i : t y p e = " D i a g r a m D i s p l a y N o d e V i e w S t a t e " > < H e i g h t > 1 5 0 < / H e i g h t > < I s E x p a n d e d > t r u e < / I s E x p a n d e d > < W i d t h > 2 0 0 < / W i d t h > < / a : V a l u e > < / a : K e y V a l u e O f D i a g r a m O b j e c t K e y a n y T y p e z b w N T n L X > < a : K e y V a l u e O f D i a g r a m O b j e c t K e y a n y T y p e z b w N T n L X > < a : K e y > < K e y > T a b l e s \ T r a n s a c t i o n M a s t e r \ C o l u m n s \ C o n t r a c t e d   H o u r s < / K e y > < / a : K e y > < a : V a l u e   i : t y p e = " D i a g r a m D i s p l a y N o d e V i e w S t a t e " > < H e i g h t > 1 5 0 < / H e i g h t > < I s E x p a n d e d > t r u e < / I s E x p a n d e d > < W i d t h > 2 0 0 < / W i d t h > < / a : V a l u e > < / a : K e y V a l u e O f D i a g r a m O b j e c t K e y a n y T y p e z b w N T n L X > < a : K e y V a l u e O f D i a g r a m O b j e c t K e y a n y T y p e z b w N T n L X > < a : K e y > < K e y > T a b l e s \ T r a n s a c t i o n M a s t e r \ C o l u m n s \ S a l e s _ P e r i o d < / K e y > < / a : K e y > < a : V a l u e   i : t y p e = " D i a g r a m D i s p l a y N o d e V i e w S t a t e " > < H e i g h t > 1 5 0 < / H e i g h t > < I s E x p a n d e d > t r u e < / I s E x p a n d e d > < W i d t h > 2 0 0 < / W i d t h > < / a : V a l u e > < / a : K e y V a l u e O f D i a g r a m O b j e c t K e y a n y T y p e z b w N T n L X > < a : K e y V a l u e O f D i a g r a m O b j e c t K e y a n y T y p e z b w N T n L X > < a : K e y > < K e y > T a b l e s \ T r a n s a c t i o n M a s t e r \ C o l u m n s \ S a l e s _ R e p < / K e y > < / a : K e y > < a : V a l u e   i : t y p e = " D i a g r a m D i s p l a y N o d e V i e w S t a t e " > < H e i g h t > 1 5 0 < / H e i g h t > < I s E x p a n d e d > t r u e < / I s E x p a n d e d > < W i d t h > 2 0 0 < / W i d t h > < / a : V a l u e > < / a : K e y V a l u e O f D i a g r a m O b j e c t K e y a n y T y p e z b w N T n L X > < a : K e y V a l u e O f D i a g r a m O b j e c t K e y a n y T y p e z b w N T n L X > < a : K e y > < K e y > T a b l e s \ T r a n s a c t i o n M a s t e r \ C o l u m n s \ Y e a r < / K e y > < / a : K e y > < a : V a l u e   i : t y p e = " D i a g r a m D i s p l a y N o d e V i e w S t a t e " > < H e i g h t > 1 5 0 < / H e i g h t > < I s E x p a n d e d > t r u e < / I s E x p a n d e d > < W i d t h > 2 0 0 < / W i d t h > < / a : V a l u e > < / a : K e y V a l u e O f D i a g r a m O b j e c t K e y a n y T y p e z b w N T n L X > < a : K e y V a l u e O f D i a g r a m O b j e c t K e y a n y T y p e z b w N T n L X > < a : K e y > < K e y > T a b l e s \ T r a n s a c t i o n M a s t e r \ C o l u m n s \ M o n t h < / K e y > < / a : K e y > < a : V a l u e   i : t y p e = " D i a g r a m D i s p l a y N o d e V i e w S t a t e " > < H e i g h t > 1 5 0 < / H e i g h t > < I s E x p a n d e d > t r u e < / I s E x p a n d e d > < W i d t h > 2 0 0 < / W i d t h > < / a : V a l u e > < / a : K e y V a l u e O f D i a g r a m O b j e c t K e y a n y T y p e z b w N T n L X > < a : K e y V a l u e O f D i a g r a m O b j e c t K e y a n y T y p e z b w N T n L X > < a : K e y > < K e y > T a b l e s \ T r a n s a c t i o n M a s t e r \ C o l u m n s \ D a y < / K e y > < / a : K e y > < a : V a l u e   i : t y p e = " D i a g r a m D i s p l a y N o d e V i e w S t a t e " > < H e i g h t > 1 5 0 < / H e i g h t > < I s E x p a n d e d > t r u e < / I s E x p a n d e d > < W i d t h > 2 0 0 < / W i d t h > < / a : V a l u e > < / a : K e y V a l u e O f D i a g r a m O b j e c t K e y a n y T y p e z b w N T n L X > < a : K e y V a l u e O f D i a g r a m O b j e c t K e y a n y T y p e z b w N T n L X > < a : K e y > < K e y > T a b l e s \ T r a n s a c t i o n M a s t e r \ C o l u m n s \ D a y _ O f _ W e e k < / K e y > < / a : K e y > < a : V a l u e   i : t y p e = " D i a g r a m D i s p l a y N o d e V i e w S t a t e " > < H e i g h t > 1 5 0 < / H e i g h t > < I s E x p a n d e d > t r u e < / I s E x p a n d e d > < W i d t h > 2 0 0 < / W i d t h > < / a : V a l u e > < / a : K e y V a l u e O f D i a g r a m O b j e c t K e y a n y T y p e z b w N T n L X > < a : K e y V a l u e O f D i a g r a m O b j e c t K e y a n y T y p e z b w N T n L X > < a : K e y > < K e y > T a b l e s \ T r a n s a c t i o n M a s t e r \ C o l u m n s \ m o n t h   n u m < / K e y > < / a : K e y > < a : V a l u e   i : t y p e = " D i a g r a m D i s p l a y N o d e V i e w S t a t e " > < H e i g h t > 1 5 0 < / H e i g h t > < I s E x p a n d e d > t r u e < / I s E x p a n d e d > < W i d t h > 2 0 0 < / W i d t h > < / a : V a l u e > < / a : K e y V a l u e O f D i a g r a m O b j e c t K e y a n y T y p e z b w N T n L X > < a : K e y V a l u e O f D i a g r a m O b j e c t K e y a n y T y p e z b w N T n L X > < a : K e y > < K e y > T a b l e s \ T r a n s a c t i o n M a s t e r \ M e a s u r e s \ S u m   o f   S a l e s _ A m o u n t < / K e y > < / a : K e y > < a : V a l u e   i : t y p e = " D i a g r a m D i s p l a y N o d e V i e w S t a t e " > < H e i g h t > 1 5 0 < / H e i g h t > < I s E x p a n d e d > t r u e < / I s E x p a n d e d > < W i d t h > 2 0 0 < / W i d t h > < / a : V a l u e > < / a : K e y V a l u e O f D i a g r a m O b j e c t K e y a n y T y p e z b w N T n L X > < a : K e y V a l u e O f D i a g r a m O b j e c t K e y a n y T y p e z b w N T n L X > < a : K e y > < K e y > T a b l e s \ T r a n s a c t i o n M a s t e r \ S u m   o f   S a l e s _ A m o u n t \ A d d i t i o n a l   I n f o \ I m p l i c i t   M e a s u r e < / K e y > < / a : K e y > < a : V a l u e   i : t y p e = " D i a g r a m D i s p l a y V i e w S t a t e I D i a g r a m T a g A d d i t i o n a l I n f o " / > < / a : K e y V a l u e O f D i a g r a m O b j e c t K e y a n y T y p e z b w N T n L X > < a : K e y V a l u e O f D i a g r a m O b j e c t K e y a n y T y p e z b w N T n L X > < a : K e y > < K e y > T a b l e s \ T r a n s a c t i o n M a s t e r \ M e a s u r e s \ T o t a l _ r e v e n u e < / K e y > < / a : K e y > < a : V a l u e   i : t y p e = " D i a g r a m D i s p l a y N o d e V i e w S t a t e " > < H e i g h t > 1 5 0 < / H e i g h t > < I s E x p a n d e d > t r u e < / I s E x p a n d e d > < W i d t h > 2 0 0 < / W i d t h > < / a : V a l u e > < / a : K e y V a l u e O f D i a g r a m O b j e c t K e y a n y T y p e z b w N T n L X > < a : K e y V a l u e O f D i a g r a m O b j e c t K e y a n y T y p e z b w N T n L X > < a : K e y > < K e y > T a b l e s \ T r a n s a c t i o n M a s t e r \ M e a s u r e s \ A v g   S a l e s   A m o u n t < / K e y > < / a : K e y > < a : V a l u e   i : t y p e = " D i a g r a m D i s p l a y N o d e V i e w S t a t e " > < H e i g h t > 1 5 0 < / H e i g h t > < I s E x p a n d e d > t r u e < / I s E x p a n d e d > < W i d t h > 2 0 0 < / W i d t h > < / a : V a l u e > < / a : K e y V a l u e O f D i a g r a m O b j e c t K e y a n y T y p e z b w N T n L X > < a : K e y V a l u e O f D i a g r a m O b j e c t K e y a n y T y p e z b w N T n L X > < a : K e y > < K e y > T a b l e s \ T r a n s a c t i o n M a s t e r \ M e a s u r e s \ V o l u m e < / K e y > < / a : K e y > < a : V a l u e   i : t y p e = " D i a g r a m D i s p l a y N o d e V i e w S t a t e " > < H e i g h t > 1 5 0 < / H e i g h t > < I s E x p a n d e d > t r u e < / I s E x p a n d e d > < W i d t h > 2 0 0 < / W i d t h > < / a : V a l u e > < / a : K e y V a l u e O f D i a g r a m O b j e c t K e y a n y T y p e z b w N T n L X > < a : K e y V a l u e O f D i a g r a m O b j e c t K e y a n y T y p e z b w N T n L X > < a : K e y > < K e y > T a b l e s \ T r a n s a c t i o n M a s t e r \ M e a s u r e s \ M o n t h   C l o s i n g   S a l e s < / K e y > < / a : K e y > < a : V a l u e   i : t y p e = " D i a g r a m D i s p l a y N o d e V i e w S t a t e " > < H e i g h t > 1 5 0 < / H e i g h t > < I s E x p a n d e d > t r u e < / I s E x p a n d e d > < W i d t h > 2 0 0 < / W i d t h > < / a : V a l u e > < / a : K e y V a l u e O f D i a g r a m O b j e c t K e y a n y T y p e z b w N T n L X > < a : K e y V a l u e O f D i a g r a m O b j e c t K e y a n y T y p e z b w N T n L X > < a : K e y > < K e y > T a b l e s \ T r a n s a c t i o n M a s t e r \ M e a s u r e s \ R u n n i n g   t o t a l < / K e y > < / a : K e y > < a : V a l u e   i : t y p e = " D i a g r a m D i s p l a y N o d e V i e w S t a t e " > < H e i g h t > 1 5 0 < / H e i g h t > < I s E x p a n d e d > t r u e < / I s E x p a n d e d > < W i d t h > 2 0 0 < / W i d t h > < / a : V a l u e > < / a : K e y V a l u e O f D i a g r a m O b j e c t K e y a n y T y p e z b w N T n L X > < a : K e y V a l u e O f D i a g r a m O b j e c t K e y a n y T y p e z b w N T n L X > < a : K e y > < K e y > T a b l e s \ T r a n s a c t i o n M a s t e r \ M e a s u r e s \ I n d i v i d u a l   R e v e n u e < / K e y > < / a : K e y > < a : V a l u e   i : t y p e = " D i a g r a m D i s p l a y N o d e V i e w S t a t e " > < H e i g h t > 1 5 0 < / H e i g h t > < I s E x p a n d e d > t r u e < / I s E x p a n d e d > < W i d t h > 2 0 0 < / W i d t h > < / a : V a l u e > < / a : K e y V a l u e O f D i a g r a m O b j e c t K e y a n y T y p e z b w N T n L X > < a : K e y V a l u e O f D i a g r a m O b j e c t K e y a n y T y p e z b w N T n L X > < a : K e y > < K e y > T a b l e s \ T r a n s a c t i o n M a s t e r \ H i e r a r c h i e s \ D a t e s < / K e y > < / a : K e y > < a : V a l u e   i : t y p e = " D i a g r a m D i s p l a y N o d e V i e w S t a t e " > < H e i g h t > 1 5 0 < / H e i g h t > < I s E x p a n d e d > t r u e < / I s E x p a n d e d > < W i d t h > 2 0 0 < / W i d t h > < / a : V a l u e > < / a : K e y V a l u e O f D i a g r a m O b j e c t K e y a n y T y p e z b w N T n L X > < a : K e y V a l u e O f D i a g r a m O b j e c t K e y a n y T y p e z b w N T n L X > < a : K e y > < K e y > T a b l e s \ T r a n s a c t i o n M a s t e r \ H i e r a r c h i e s \ D a t e s \ L e v e l s \ M o n t h < / K e y > < / a : K e y > < a : V a l u e   i : t y p e = " D i a g r a m D i s p l a y N o d e V i e w S t a t e " > < H e i g h t > 1 5 0 < / H e i g h t > < I s E x p a n d e d > t r u e < / I s E x p a n d e d > < W i d t h > 2 0 0 < / W i d t h > < / a : V a l u e > < / a : K e y V a l u e O f D i a g r a m O b j e c t K e y a n y T y p e z b w N T n L X > < a : K e y V a l u e O f D i a g r a m O b j e c t K e y a n y T y p e z b w N T n L X > < a : K e y > < K e y > T a b l e s \ T r a n s a c t i o n M a s t e r \ H i e r a r c h i e s \ D a t e s \ L e v e l s \ D a y _ O f _ W e e k < / K e y > < / a : K e y > < a : V a l u e   i : t y p e = " D i a g r a m D i s p l a y N o d e V i e w S t a t e " > < H e i g h t > 1 5 0 < / H e i g h t > < I s E x p a n d e d > t r u e < / I s E x p a n d e d > < W i d t h > 2 0 0 < / W i d t h > < / a : V a l u e > < / a : K e y V a l u e O f D i a g r a m O b j e c t K e y a n y T y p e z b w N T n L X > < a : K e y V a l u e O f D i a g r a m O b j e c t K e y a n y T y p e z b w N T n L X > < a : K e y > < K e y > T a b l e s \ T r a n s a c t i o n M a s t e r \ H i e r a r c h i e s \ D a t e s \ L e v e l s \ D a y < / K e y > < / a : K e y > < a : V a l u e   i : t y p e = " D i a g r a m D i s p l a y N o d e V i e w S t a t e " > < H e i g h t > 1 5 0 < / H e i g h t > < I s E x p a n d e d > t r u e < / I s E x p a n d e d > < W i d t h > 2 0 0 < / W i d t h > < / a : V a l u e > < / a : K e y V a l u e O f D i a g r a m O b j e c t K e y a n y T y p e z b w N T n L X > < a : K e y V a l u e O f D i a g r a m O b j e c t K e y a n y T y p e z b w N T n L X > < a : K e y > < K e y > T a b l e s \ T r a n s a c t i o n M a s t e r \ C o l u m n s \ D o W   N u m < / K e y > < / a : K e y > < a : V a l u e   i : t y p e = " D i a g r a m D i s p l a y N o d e V i e w S t a t e " > < H e i g h t > 1 5 0 < / H e i g h t > < I s E x p a n d e d > t r u e < / I s E x p a n d e d > < W i d t h > 2 0 0 < / W i d t h > < / a : V a l u e > < / a : K e y V a l u e O f D i a g r a m O b j e c t K e y a n y T y p e z b w N T n L X > < a : K e y V a l u e O f D i a g r a m O b j e c t K e y a n y T y p e z b w N T n L X > < a : K e y > < K e y > T a b l e s \ T r a n s a c t i o n M a s t e r \ M e a s u r e s \ S u m   o f   D a y   2 < / K e y > < / a : K e y > < a : V a l u e   i : t y p e = " D i a g r a m D i s p l a y N o d e V i e w S t a t e " > < H e i g h t > 1 5 0 < / H e i g h t > < I s E x p a n d e d > t r u e < / I s E x p a n d e d > < W i d t h > 2 0 0 < / W i d t h > < / a : V a l u e > < / a : K e y V a l u e O f D i a g r a m O b j e c t K e y a n y T y p e z b w N T n L X > < a : K e y V a l u e O f D i a g r a m O b j e c t K e y a n y T y p e z b w N T n L X > < a : K e y > < K e y > T a b l e s \ T r a n s a c t i o n M a s t e r \ S u m   o f   D a y   2 \ A d d i t i o n a l   I n f o \ I m p l i c i t   M e a s u r e < / K e y > < / a : K e y > < a : V a l u e   i : t y p e = " D i a g r a m D i s p l a y V i e w S t a t e I D i a g r a m T a g A d d i t i o n a l I n f o " / > < / a : K e y V a l u e O f D i a g r a m O b j e c t K e y a n y T y p e z b w N T n L X > < a : K e y V a l u e O f D i a g r a m O b j e c t K e y a n y T y p e z b w N T n L X > < a : K e y > < K e y > T a b l e s \ S a l e s _ B y _ E m p l o y e e < / K e y > < / a : K e y > < a : V a l u e   i : t y p e = " D i a g r a m D i s p l a y N o d e V i e w S t a t e " > < H e i g h t > 7 4 5 < / H e i g h t > < I s E x p a n d e d > t r u e < / I s E x p a n d e d > < L a y e d O u t > t r u e < / L a y e d O u t > < L e f t > 1 3 1 3 . 3 2 6 6 7 3 9 7 3 6 6 0 5 < / L e f t > < T a b I n d e x > 3 < / T a b I n d e x > < W i d t h > 2 0 0 < / W i d t h > < / a : V a l u e > < / a : K e y V a l u e O f D i a g r a m O b j e c t K e y a n y T y p e z b w N T n L X > < a : K e y V a l u e O f D i a g r a m O b j e c t K e y a n y T y p e z b w N T n L X > < a : K e y > < K e y > T a b l e s \ S a l e s _ B y _ E m p l o y e e \ C o l u m n s \ R e g i o n < / K e y > < / a : K e y > < a : V a l u e   i : t y p e = " D i a g r a m D i s p l a y N o d e V i e w S t a t e " > < H e i g h t > 1 5 0 < / H e i g h t > < I s E x p a n d e d > t r u e < / I s E x p a n d e d > < W i d t h > 2 0 0 < / W i d t h > < / a : V a l u e > < / a : K e y V a l u e O f D i a g r a m O b j e c t K e y a n y T y p e z b w N T n L X > < a : K e y V a l u e O f D i a g r a m O b j e c t K e y a n y T y p e z b w N T n L X > < a : K e y > < K e y > T a b l e s \ S a l e s _ B y _ E m p l o y e e \ C o l u m n s \ M a r k e t < / K e y > < / a : K e y > < a : V a l u e   i : t y p e = " D i a g r a m D i s p l a y N o d e V i e w S t a t e " > < H e i g h t > 1 5 0 < / H e i g h t > < I s E x p a n d e d > t r u e < / I s E x p a n d e d > < W i d t h > 2 0 0 < / W i d t h > < / a : V a l u e > < / a : K e y V a l u e O f D i a g r a m O b j e c t K e y a n y T y p e z b w N T n L X > < a : K e y V a l u e O f D i a g r a m O b j e c t K e y a n y T y p e z b w N T n L X > < a : K e y > < K e y > T a b l e s \ S a l e s _ B y _ E m p l o y e e \ C o l u m n s \ B r a n c h _ N u m b e r < / K e y > < / a : K e y > < a : V a l u e   i : t y p e = " D i a g r a m D i s p l a y N o d e V i e w S t a t e " > < H e i g h t > 1 5 0 < / H e i g h t > < I s E x p a n d e d > t r u e < / I s E x p a n d e d > < W i d t h > 2 0 0 < / W i d t h > < / a : V a l u e > < / a : K e y V a l u e O f D i a g r a m O b j e c t K e y a n y T y p e z b w N T n L X > < a : K e y V a l u e O f D i a g r a m O b j e c t K e y a n y T y p e z b w N T n L X > < a : K e y > < K e y > T a b l e s \ S a l e s _ B y _ E m p l o y e e \ C o l u m n s \ E m p l o y e e _ N u m b e r < / K e y > < / a : K e y > < a : V a l u e   i : t y p e = " D i a g r a m D i s p l a y N o d e V i e w S t a t e " > < H e i g h t > 1 5 0 < / H e i g h t > < I s E x p a n d e d > t r u e < / I s E x p a n d e d > < W i d t h > 2 0 0 < / W i d t h > < / a : V a l u e > < / a : K e y V a l u e O f D i a g r a m O b j e c t K e y a n y T y p e z b w N T n L X > < a : K e y V a l u e O f D i a g r a m O b j e c t K e y a n y T y p e z b w N T n L X > < a : K e y > < K e y > T a b l e s \ S a l e s _ B y _ E m p l o y e e \ C o l u m n s \ L a s t _ N a m e < / K e y > < / a : K e y > < a : V a l u e   i : t y p e = " D i a g r a m D i s p l a y N o d e V i e w S t a t e " > < H e i g h t > 1 5 0 < / H e i g h t > < I s E x p a n d e d > t r u e < / I s E x p a n d e d > < W i d t h > 2 0 0 < / W i d t h > < / a : V a l u e > < / a : K e y V a l u e O f D i a g r a m O b j e c t K e y a n y T y p e z b w N T n L X > < a : K e y V a l u e O f D i a g r a m O b j e c t K e y a n y T y p e z b w N T n L X > < a : K e y > < K e y > T a b l e s \ S a l e s _ B y _ E m p l o y e e \ C o l u m n s \ F i r s t _ N a m e < / K e y > < / a : K e y > < a : V a l u e   i : t y p e = " D i a g r a m D i s p l a y N o d e V i e w S t a t e " > < H e i g h t > 1 5 0 < / H e i g h t > < I s E x p a n d e d > t r u e < / I s E x p a n d e d > < W i d t h > 2 0 0 < / W i d t h > < / a : V a l u e > < / a : K e y V a l u e O f D i a g r a m O b j e c t K e y a n y T y p e z b w N T n L X > < a : K e y V a l u e O f D i a g r a m O b j e c t K e y a n y T y p e z b w N T n L X > < a : K e y > < K e y > T a b l e s \ S a l e s _ B y _ E m p l o y e e \ C o l u m n s \ J o b _ C o d e < / K e y > < / a : K e y > < a : V a l u e   i : t y p e = " D i a g r a m D i s p l a y N o d e V i e w S t a t e " > < H e i g h t > 1 5 0 < / H e i g h t > < I s E x p a n d e d > t r u e < / I s E x p a n d e d > < W i d t h > 2 0 0 < / W i d t h > < / a : V a l u e > < / a : K e y V a l u e O f D i a g r a m O b j e c t K e y a n y T y p e z b w N T n L X > < a : K e y V a l u e O f D i a g r a m O b j e c t K e y a n y T y p e z b w N T n L X > < a : K e y > < K e y > T a b l e s \ S a l e s _ B y _ E m p l o y e e \ C o l u m n s \ I n v o i c e _ N u m b e r < / K e y > < / a : K e y > < a : V a l u e   i : t y p e = " D i a g r a m D i s p l a y N o d e V i e w S t a t e " > < H e i g h t > 1 5 0 < / H e i g h t > < I s E x p a n d e d > t r u e < / I s E x p a n d e d > < W i d t h > 2 0 0 < / W i d t h > < / a : V a l u e > < / a : K e y V a l u e O f D i a g r a m O b j e c t K e y a n y T y p e z b w N T n L X > < a : K e y V a l u e O f D i a g r a m O b j e c t K e y a n y T y p e z b w N T n L X > < a : K e y > < K e y > T a b l e s \ S a l e s _ B y _ E m p l o y e e \ C o l u m n s \ S e r v i c e _ D a t e < / K e y > < / a : K e y > < a : V a l u e   i : t y p e = " D i a g r a m D i s p l a y N o d e V i e w S t a t e " > < H e i g h t > 1 5 0 < / H e i g h t > < I s E x p a n d e d > t r u e < / I s E x p a n d e d > < W i d t h > 2 0 0 < / W i d t h > < / a : V a l u e > < / a : K e y V a l u e O f D i a g r a m O b j e c t K e y a n y T y p e z b w N T n L X > < a : K e y V a l u e O f D i a g r a m O b j e c t K e y a n y T y p e z b w N T n L X > < a : K e y > < K e y > T a b l e s \ S a l e s _ B y _ E m p l o y e e \ C o l u m n s \ I n v o i c e _ D a t e < / K e y > < / a : K e y > < a : V a l u e   i : t y p e = " D i a g r a m D i s p l a y N o d e V i e w S t a t e " > < H e i g h t > 1 5 0 < / H e i g h t > < I s E x p a n d e d > t r u e < / I s E x p a n d e d > < W i d t h > 2 0 0 < / W i d t h > < / a : V a l u e > < / a : K e y V a l u e O f D i a g r a m O b j e c t K e y a n y T y p e z b w N T n L X > < a : K e y V a l u e O f D i a g r a m O b j e c t K e y a n y T y p e z b w N T n L X > < a : K e y > < K e y > T a b l e s \ S a l e s _ B y _ E m p l o y e e \ C o l u m n s \ S a l e s _ A m o u n t < / K e y > < / a : K e y > < a : V a l u e   i : t y p e = " D i a g r a m D i s p l a y N o d e V i e w S t a t e " > < H e i g h t > 1 5 0 < / H e i g h t > < I s E x p a n d e d > t r u e < / I s E x p a n d e d > < W i d t h > 2 0 0 < / W i d t h > < / a : V a l u e > < / a : K e y V a l u e O f D i a g r a m O b j e c t K e y a n y T y p e z b w N T n L X > < a : K e y V a l u e O f D i a g r a m O b j e c t K e y a n y T y p e z b w N T n L X > < a : K e y > < K e y > T a b l e s \ S a l e s _ B y _ E m p l o y e e \ C o l u m n s \ C o n t r a c t e d   H o u r s < / K e y > < / a : K e y > < a : V a l u e   i : t y p e = " D i a g r a m D i s p l a y N o d e V i e w S t a t e " > < H e i g h t > 1 5 0 < / H e i g h t > < I s E x p a n d e d > t r u e < / I s E x p a n d e d > < W i d t h > 2 0 0 < / W i d t h > < / a : V a l u e > < / a : K e y V a l u e O f D i a g r a m O b j e c t K e y a n y T y p e z b w N T n L X > < a : K e y V a l u e O f D i a g r a m O b j e c t K e y a n y T y p e z b w N T n L X > < a : K e y > < K e y > T a b l e s \ S a l e s _ B y _ E m p l o y e e \ C o l u m n s \ S a l e s _ P e r i o d < / K e y > < / a : K e y > < a : V a l u e   i : t y p e = " D i a g r a m D i s p l a y N o d e V i e w S t a t e " > < H e i g h t > 1 5 0 < / H e i g h t > < I s E x p a n d e d > t r u e < / I s E x p a n d e d > < W i d t h > 2 0 0 < / W i d t h > < / a : V a l u e > < / a : K e y V a l u e O f D i a g r a m O b j e c t K e y a n y T y p e z b w N T n L X > < a : K e y V a l u e O f D i a g r a m O b j e c t K e y a n y T y p e z b w N T n L X > < a : K e y > < K e y > T a b l e s \ S a l e s _ B y _ E m p l o y e e \ C o l u m n s \ Y e a r < / K e y > < / a : K e y > < a : V a l u e   i : t y p e = " D i a g r a m D i s p l a y N o d e V i e w S t a t e " > < H e i g h t > 1 5 0 < / H e i g h t > < I s E x p a n d e d > t r u e < / I s E x p a n d e d > < W i d t h > 2 0 0 < / W i d t h > < / a : V a l u e > < / a : K e y V a l u e O f D i a g r a m O b j e c t K e y a n y T y p e z b w N T n L X > < a : K e y V a l u e O f D i a g r a m O b j e c t K e y a n y T y p e z b w N T n L X > < a : K e y > < K e y > T a b l e s \ S a l e s _ B y _ E m p l o y e e \ C o l u m n s \ M o n t h < / K e y > < / a : K e y > < a : V a l u e   i : t y p e = " D i a g r a m D i s p l a y N o d e V i e w S t a t e " > < H e i g h t > 1 5 0 < / H e i g h t > < I s E x p a n d e d > t r u e < / I s E x p a n d e d > < W i d t h > 2 0 0 < / W i d t h > < / a : V a l u e > < / a : K e y V a l u e O f D i a g r a m O b j e c t K e y a n y T y p e z b w N T n L X > < a : K e y V a l u e O f D i a g r a m O b j e c t K e y a n y T y p e z b w N T n L X > < a : K e y > < K e y > T a b l e s \ S a l e s _ B y _ E m p l o y e e \ C o l u m n s \ M o n t h   N u m < / K e y > < / a : K e y > < a : V a l u e   i : t y p e = " D i a g r a m D i s p l a y N o d e V i e w S t a t e " > < H e i g h t > 1 5 0 < / H e i g h t > < I s E x p a n d e d > t r u e < / I s E x p a n d e d > < W i d t h > 2 0 0 < / W i d t h > < / a : V a l u e > < / a : K e y V a l u e O f D i a g r a m O b j e c t K e y a n y T y p e z b w N T n L X > < a : K e y V a l u e O f D i a g r a m O b j e c t K e y a n y T y p e z b w N T n L X > < a : K e y > < K e y > T a b l e s \ S a l e s _ B y _ E m p l o y e e \ C o l u m n s \ D a y < / K e y > < / a : K e y > < a : V a l u e   i : t y p e = " D i a g r a m D i s p l a y N o d e V i e w S t a t e " > < H e i g h t > 1 5 0 < / H e i g h t > < I s E x p a n d e d > t r u e < / I s E x p a n d e d > < W i d t h > 2 0 0 < / W i d t h > < / a : V a l u e > < / a : K e y V a l u e O f D i a g r a m O b j e c t K e y a n y T y p e z b w N T n L X > < a : K e y V a l u e O f D i a g r a m O b j e c t K e y a n y T y p e z b w N T n L X > < a : K e y > < K e y > T a b l e s \ S a l e s _ B y _ E m p l o y e e \ M e a s u r e s \ S u m   o f   S a l e s _ A m o u n t   2 < / K e y > < / a : K e y > < a : V a l u e   i : t y p e = " D i a g r a m D i s p l a y N o d e V i e w S t a t e " > < H e i g h t > 1 5 0 < / H e i g h t > < I s E x p a n d e d > t r u e < / I s E x p a n d e d > < W i d t h > 2 0 0 < / W i d t h > < / a : V a l u e > < / a : K e y V a l u e O f D i a g r a m O b j e c t K e y a n y T y p e z b w N T n L X > < a : K e y V a l u e O f D i a g r a m O b j e c t K e y a n y T y p e z b w N T n L X > < a : K e y > < K e y > T a b l e s \ S a l e s _ B y _ E m p l o y e e \ S u m   o f   S a l e s _ A m o u n t   2 \ A d d i t i o n a l   I n f o \ I m p l i c i t   M e a s u r e < / K e y > < / a : K e y > < a : V a l u e   i : t y p e = " D i a g r a m D i s p l a y V i e w S t a t e I D i a g r a m T a g A d d i t i o n a l I n f o " / > < / a : K e y V a l u e O f D i a g r a m O b j e c t K e y a n y T y p e z b w N T n L X > < a : K e y V a l u e O f D i a g r a m O b j e c t K e y a n y T y p e z b w N T n L X > < a : K e y > < K e y > T a b l e s \ S a l e s _ B y _ E m p l o y e e \ M e a s u r e s \ S u m   o f   Y e a r < / K e y > < / a : K e y > < a : V a l u e   i : t y p e = " D i a g r a m D i s p l a y N o d e V i e w S t a t e " > < H e i g h t > 1 5 0 < / H e i g h t > < I s E x p a n d e d > t r u e < / I s E x p a n d e d > < W i d t h > 2 0 0 < / W i d t h > < / a : V a l u e > < / a : K e y V a l u e O f D i a g r a m O b j e c t K e y a n y T y p e z b w N T n L X > < a : K e y V a l u e O f D i a g r a m O b j e c t K e y a n y T y p e z b w N T n L X > < a : K e y > < K e y > T a b l e s \ S a l e s _ B y _ E m p l o y e e \ S u m   o f   Y e a r \ A d d i t i o n a l   I n f o \ I m p l i c i t   M e a s u r e < / K e y > < / a : K e y > < a : V a l u e   i : t y p e = " D i a g r a m D i s p l a y V i e w S t a t e I D i a g r a m T a g A d d i t i o n a l I n f o " / > < / a : K e y V a l u e O f D i a g r a m O b j e c t K e y a n y T y p e z b w N T n L X > < a : K e y V a l u e O f D i a g r a m O b j e c t K e y a n y T y p e z b w N T n L X > < a : K e y > < K e y > T a b l e s \ S a l e s _ B y _ E m p l o y e e \ M e a s u r e s \ S u m   o f   C o n t r a c t e d   H o u r s < / K e y > < / a : K e y > < a : V a l u e   i : t y p e = " D i a g r a m D i s p l a y N o d e V i e w S t a t e " > < H e i g h t > 1 5 0 < / H e i g h t > < I s E x p a n d e d > t r u e < / I s E x p a n d e d > < W i d t h > 2 0 0 < / W i d t h > < / a : V a l u e > < / a : K e y V a l u e O f D i a g r a m O b j e c t K e y a n y T y p e z b w N T n L X > < a : K e y V a l u e O f D i a g r a m O b j e c t K e y a n y T y p e z b w N T n L X > < a : K e y > < K e y > T a b l e s \ S a l e s _ B y _ E m p l o y e e \ S u m   o f   C o n t r a c t e d   H o u r s \ A d d i t i o n a l   I n f o \ I m p l i c i t   M e a s u r e < / K e y > < / a : K e y > < a : V a l u e   i : t y p e = " D i a g r a m D i s p l a y V i e w S t a t e I D i a g r a m T a g A d d i t i o n a l I n f o " / > < / a : K e y V a l u e O f D i a g r a m O b j e c t K e y a n y T y p e z b w N T n L X > < a : K e y V a l u e O f D i a g r a m O b j e c t K e y a n y T y p e z b w N T n L X > < a : K e y > < K e y > T a b l e s \ S a l e s _ B y _ E m p l o y e e \ M e a s u r e s \ S u m   o f   I n v o i c e _ N u m b e r < / K e y > < / a : K e y > < a : V a l u e   i : t y p e = " D i a g r a m D i s p l a y N o d e V i e w S t a t e " > < H e i g h t > 1 5 0 < / H e i g h t > < I s E x p a n d e d > t r u e < / I s E x p a n d e d > < W i d t h > 2 0 0 < / W i d t h > < / a : V a l u e > < / a : K e y V a l u e O f D i a g r a m O b j e c t K e y a n y T y p e z b w N T n L X > < a : K e y V a l u e O f D i a g r a m O b j e c t K e y a n y T y p e z b w N T n L X > < a : K e y > < K e y > T a b l e s \ S a l e s _ B y _ E m p l o y e e \ S u m   o f   I n v o i c e _ N u m b e r \ A d d i t i o n a l   I n f o \ I m p l i c i t   M e a s u r e < / K e y > < / a : K e y > < a : V a l u e   i : t y p e = " D i a g r a m D i s p l a y V i e w S t a t e I D i a g r a m T a g A d d i t i o n a l I n f o " / > < / a : K e y V a l u e O f D i a g r a m O b j e c t K e y a n y T y p e z b w N T n L X > < a : K e y V a l u e O f D i a g r a m O b j e c t K e y a n y T y p e z b w N T n L X > < a : K e y > < K e y > T a b l e s \ S a l e s _ B y _ E m p l o y e e \ M e a s u r e s \ S u m   o f   D a y < / K e y > < / a : K e y > < a : V a l u e   i : t y p e = " D i a g r a m D i s p l a y N o d e V i e w S t a t e " > < H e i g h t > 1 5 0 < / H e i g h t > < I s E x p a n d e d > t r u e < / I s E x p a n d e d > < W i d t h > 2 0 0 < / W i d t h > < / a : V a l u e > < / a : K e y V a l u e O f D i a g r a m O b j e c t K e y a n y T y p e z b w N T n L X > < a : K e y V a l u e O f D i a g r a m O b j e c t K e y a n y T y p e z b w N T n L X > < a : K e y > < K e y > T a b l e s \ S a l e s _ B y _ E m p l o y e e \ S u m   o f   D a y \ A d d i t i o n a l   I n f o \ I m p l i c i t   M e a s u r e < / K e y > < / a : K e y > < a : V a l u e   i : t y p e = " D i a g r a m D i s p l a y V i e w S t a t e I D i a g r a m T a g A d d i t i o n a l I n f o " / > < / a : K e y V a l u e O f D i a g r a m O b j e c t K e y a n y T y p e z b w N T n L X > < a : K e y V a l u e O f D i a g r a m O b j e c t K e y a n y T y p e z b w N T n L X > < a : K e y > < K e y > T a b l e s \ S a l e s _ B y _ E m p l o y e e \ M e a s u r e s \ C o u n t   o f   E m p l o y e e _ N u m b e r < / K e y > < / a : K e y > < a : V a l u e   i : t y p e = " D i a g r a m D i s p l a y N o d e V i e w S t a t e " > < H e i g h t > 1 5 0 < / H e i g h t > < I s E x p a n d e d > t r u e < / I s E x p a n d e d > < W i d t h > 2 0 0 < / W i d t h > < / a : V a l u e > < / a : K e y V a l u e O f D i a g r a m O b j e c t K e y a n y T y p e z b w N T n L X > < a : K e y V a l u e O f D i a g r a m O b j e c t K e y a n y T y p e z b w N T n L X > < a : K e y > < K e y > T a b l e s \ S a l e s _ B y _ E m p l o y e e \ C o u n t   o f   E m p l o y e e _ N u m b e r \ A d d i t i o n a l   I n f o \ I m p l i c i t   M e a s u r e < / K e y > < / a : K e y > < a : V a l u e   i : t y p e = " D i a g r a m D i s p l a y V i e w S t a t e I D i a g r a m T a g A d d i t i o n a l I n f o " / > < / a : K e y V a l u e O f D i a g r a m O b j e c t K e y a n y T y p e z b w N T n L X > < a : K e y V a l u e O f D i a g r a m O b j e c t K e y a n y T y p e z b w N T n L X > < a : K e y > < K e y > T a b l e s \ S a l e s _ B y _ E m p l o y e e \ M e a s u r e s \ D i s t i n c t   C o u n t   o f   E m p l o y e e _ N u m b e r < / K e y > < / a : K e y > < a : V a l u e   i : t y p e = " D i a g r a m D i s p l a y N o d e V i e w S t a t e " > < H e i g h t > 1 5 0 < / H e i g h t > < I s E x p a n d e d > t r u e < / I s E x p a n d e d > < W i d t h > 2 0 0 < / W i d t h > < / a : V a l u e > < / a : K e y V a l u e O f D i a g r a m O b j e c t K e y a n y T y p e z b w N T n L X > < a : K e y V a l u e O f D i a g r a m O b j e c t K e y a n y T y p e z b w N T n L X > < a : K e y > < K e y > T a b l e s \ S a l e s _ B y _ E m p l o y e e \ D i s t i n c t   C o u n t   o f   E m p l o y e e _ N u m b e r \ A d d i t i o n a l   I n f o \ I m p l i c i t   M e a s u r e < / K e y > < / a : K e y > < a : V a l u e   i : t y p e = " D i a g r a m D i s p l a y V i e w S t a t e I D i a g r a m T a g A d d i t i o n a l I n f o " / > < / a : K e y V a l u e O f D i a g r a m O b j e c t K e y a n y T y p e z b w N T n L X > < a : K e y V a l u e O f D i a g r a m O b j e c t K e y a n y T y p e z b w N T n L X > < a : K e y > < K e y > T a b l e s \ S a l e s _ B y _ E m p l o y e e \ M e a s u r e s \ R e v e n u e   P e r   C o n t r a c t e d   H o u r < / K e y > < / a : K e y > < a : V a l u e   i : t y p e = " D i a g r a m D i s p l a y N o d e V i e w S t a t e " > < H e i g h t > 1 5 0 < / H e i g h t > < I s E x p a n d e d > t r u e < / I s E x p a n d e d > < W i d t h > 2 0 0 < / W i d t h > < / a : V a l u e > < / a : K e y V a l u e O f D i a g r a m O b j e c t K e y a n y T y p e z b w N T n L X > < a : K e y V a l u e O f D i a g r a m O b j e c t K e y a n y T y p e z b w N T n L X > < a : K e y > < K e y > T a b l e s \ S a l e s _ B y _ E m p l o y e e \ M e a s u r e s \ S a l e s   V o l u m e < / K e y > < / a : K e y > < a : V a l u e   i : t y p e = " D i a g r a m D i s p l a y N o d e V i e w S t a t e " > < H e i g h t > 1 5 0 < / H e i g h t > < I s E x p a n d e d > t r u e < / I s E x p a n d e d > < W i d t h > 2 0 0 < / W i d t h > < / a : V a l u e > < / a : K e y V a l u e O f D i a g r a m O b j e c t K e y a n y T y p e z b w N T n L X > < a : K e y V a l u e O f D i a g r a m O b j e c t K e y a n y T y p e z b w N T n L X > < a : K e y > < K e y > T a b l e s \ S a l e s _ B y _ E m p l o y e e \ M e a s u r e s \ S a l e s   V o l u m e   P e r   H o u r < / K e y > < / a : K e y > < a : V a l u e   i : t y p e = " D i a g r a m D i s p l a y N o d e V i e w S t a t e " > < H e i g h t > 1 5 0 < / H e i g h t > < I s E x p a n d e d > t r u e < / I s E x p a n d e d > < W i d t h > 2 0 0 < / W i d t h > < / a : V a l u e > < / a : K e y V a l u e O f D i a g r a m O b j e c t K e y a n y T y p e z b w N T n L X > < a : K e y V a l u e O f D i a g r a m O b j e c t K e y a n y T y p e z b w N T n L X > < a : K e y > < K e y > T a b l e s \ S a l e s _ B y _ E m p l o y e e \ M e a s u r e s \ H o u r s   W o r k e d   F o r   S a l e < / K e y > < / a : K e y > < a : V a l u e   i : t y p e = " D i a g r a m D i s p l a y N o d e V i e w S t a t e " > < H e i g h t > 1 5 0 < / H e i g h t > < I s E x p a n d e d > t r u e < / I s E x p a n d e d > < W i d t h > 2 0 0 < / W i d t h > < / a : V a l u e > < / a : K e y V a l u e O f D i a g r a m O b j e c t K e y a n y T y p e z b w N T n L X > < a : K e y V a l u e O f D i a g r a m O b j e c t K e y a n y T y p e z b w N T n L X > < a : K e y > < K e y > T a b l e s \ S a l e s _ B y _ E m p l o y e e \ M e a s u r e s \ E m p l o y e e   U s a g e   R a t e < / K e y > < / a : K e y > < a : V a l u e   i : t y p e = " D i a g r a m D i s p l a y N o d e V i e w S t a t e " > < H e i g h t > 1 5 0 < / H e i g h t > < I s E x p a n d e d > t r u e < / I s E x p a n d e d > < W i d t h > 2 0 0 < / W i d t h > < / a : V a l u e > < / a : K e y V a l u e O f D i a g r a m O b j e c t K e y a n y T y p e z b w N T n L X > < a : K e y V a l u e O f D i a g r a m O b j e c t K e y a n y T y p e z b w N T n L X > < a : K e y > < K e y > T a b l e s \ S a l e s _ B y _ E m p l o y e e \ M e a s u r e s \ R e v e n u e   P e r   E m p l o y e e < / K e y > < / a : K e y > < a : V a l u e   i : t y p e = " D i a g r a m D i s p l a y N o d e V i e w S t a t e " > < H e i g h t > 1 5 0 < / H e i g h t > < I s E x p a n d e d > t r u e < / I s E x p a n d e d > < W i d t h > 2 0 0 < / W i d t h > < / a : V a l u e > < / a : K e y V a l u e O f D i a g r a m O b j e c t K e y a n y T y p e z b w N T n L X > < a : K e y V a l u e O f D i a g r a m O b j e c t K e y a n y T y p e z b w N T n L X > < a : K e y > < K e y > T a b l e s \ S a l e s _ B y _ E m p l o y e e \ M e a s u r e s \ T o t a l   R e v e n u e < / K e y > < / a : K e y > < a : V a l u e   i : t y p e = " D i a g r a m D i s p l a y N o d e V i e w S t a t e " > < H e i g h t > 1 5 0 < / H e i g h t > < I s E x p a n d e d > t r u e < / I s E x p a n d e d > < W i d t h > 2 0 0 < / W i d t h > < / a : V a l u e > < / a : K e y V a l u e O f D i a g r a m O b j e c t K e y a n y T y p e z b w N T n L X > < a : K e y V a l u e O f D i a g r a m O b j e c t K e y a n y T y p e z b w N T n L X > < a : K e y > < K e y > T a b l e s \ S a l e s _ B y _ E m p l o y e e \ H i e r a r c h i e s \ D a t e < / K e y > < / a : K e y > < a : V a l u e   i : t y p e = " D i a g r a m D i s p l a y N o d e V i e w S t a t e " > < H e i g h t > 1 5 0 < / H e i g h t > < I s E x p a n d e d > t r u e < / I s E x p a n d e d > < W i d t h > 2 0 0 < / W i d t h > < / a : V a l u e > < / a : K e y V a l u e O f D i a g r a m O b j e c t K e y a n y T y p e z b w N T n L X > < a : K e y V a l u e O f D i a g r a m O b j e c t K e y a n y T y p e z b w N T n L X > < a : K e y > < K e y > T a b l e s \ S a l e s _ B y _ E m p l o y e e \ H i e r a r c h i e s \ D a t e \ L e v e l s \ M o n t h < / K e y > < / a : K e y > < a : V a l u e   i : t y p e = " D i a g r a m D i s p l a y N o d e V i e w S t a t e " > < H e i g h t > 1 5 0 < / H e i g h t > < I s E x p a n d e d > t r u e < / I s E x p a n d e d > < W i d t h > 2 0 0 < / W i d t h > < / a : V a l u e > < / a : K e y V a l u e O f D i a g r a m O b j e c t K e y a n y T y p e z b w N T n L X > < a : K e y V a l u e O f D i a g r a m O b j e c t K e y a n y T y p e z b w N T n L X > < a : K e y > < K e y > T a b l e s \ S a l e s _ B y _ E m p l o y e e \ H i e r a r c h i e s \ D a t e \ L e v e l s \ D a y < / K e y > < / a : K e y > < a : V a l u e   i : t y p e = " D i a g r a m D i s p l a y N o d e V i e w S t a t e " > < H e i g h t > 1 5 0 < / H e i g h t > < I s E x p a n d e d > t r u e < / I s E x p a n d e d > < W i d t h > 2 0 0 < / W i d t h > < / a : V a l u e > < / a : K e y V a l u e O f D i a g r a m O b j e c t K e y a n y T y p e z b w N T n L X > < a : K e y V a l u e O f D i a g r a m O b j e c t K e y a n y T y p e z b w N T n L X > < a : K e y > < K e y > T a b l e s \ S a l e s _ B y _ E m p l o y e e \ H i e r a r c h i e s \ L o c a l e < / K e y > < / a : K e y > < a : V a l u e   i : t y p e = " D i a g r a m D i s p l a y N o d e V i e w S t a t e " > < H e i g h t > 1 5 0 < / H e i g h t > < I s E x p a n d e d > t r u e < / I s E x p a n d e d > < I s F o c u s e d > t r u e < / I s F o c u s e d > < W i d t h > 2 0 0 < / W i d t h > < / a : V a l u e > < / a : K e y V a l u e O f D i a g r a m O b j e c t K e y a n y T y p e z b w N T n L X > < a : K e y V a l u e O f D i a g r a m O b j e c t K e y a n y T y p e z b w N T n L X > < a : K e y > < K e y > T a b l e s \ S a l e s _ B y _ E m p l o y e e \ H i e r a r c h i e s \ H i e r a r c h y 1 \ L e v e l s \ R e g i o n < / K e y > < / a : K e y > < a : V a l u e   i : t y p e = " D i a g r a m D i s p l a y N o d e V i e w S t a t e " > < H e i g h t > 1 5 0 < / H e i g h t > < I s E x p a n d e d > t r u e < / I s E x p a n d e d > < W i d t h > 2 0 0 < / W i d t h > < / a : V a l u e > < / a : K e y V a l u e O f D i a g r a m O b j e c t K e y a n y T y p e z b w N T n L X > < a : K e y V a l u e O f D i a g r a m O b j e c t K e y a n y T y p e z b w N T n L X > < a : K e y > < K e y > T a b l e s \ S a l e s _ B y _ E m p l o y e e \ H i e r a r c h i e s \ H i e r a r c h y 1 \ L e v e l s \ M a r k e t < / K e y > < / a : K e y > < a : V a l u e   i : t y p e = " D i a g r a m D i s p l a y N o d e V i e w S t a t e " > < H e i g h t > 1 5 0 < / H e i g h t > < I s E x p a n d e d > t r u e < / I s E x p a n d e d > < W i d t h > 2 0 0 < / W i d t h > < / a : V a l u e > < / a : K e y V a l u e O f D i a g r a m O b j e c t K e y a n y T y p e z b w N T n L X > < a : K e y V a l u e O f D i a g r a m O b j e c t K e y a n y T y p e z b w N T n L X > < a : K e y > < K e y > R e l a t i o n s h i p s \ & l t ; T a b l e s \ E m p l o y e e _ M a s t e r \ C o l u m n s \ H o m e _ B r a n c h & g t ; - & l t ; T a b l e s \ L o c a t i o n M a s t e r \ C o l u m n s \ B r a n c h _ N u m b e r & g t ; < / K e y > < / a : K e y > < a : V a l u e   i : t y p e = " D i a g r a m D i s p l a y L i n k V i e w S t a t e " > < A u t o m a t i o n P r o p e r t y H e l p e r T e x t > E n d   p o i n t   1 :   ( 4 3 9 . 9 0 3 8 1 1 , - 1 6 ) .   E n d   p o i n t   2 :   ( 1 1 6 5 . 6 1 5 2 4 2 , - 2 . 8 7 7 2 6 5 7 5 0 1 8 0 4 5 )   < / A u t o m a t i o n P r o p e r t y H e l p e r T e x t > < L a y e d O u t > t r u e < / L a y e d O u t > < P o i n t s   x m l n s : b = " h t t p : / / s c h e m a s . d a t a c o n t r a c t . o r g / 2 0 0 4 / 0 7 / S y s t e m . W i n d o w s " > < b : P o i n t > < b : _ x > 4 3 9 . 9 0 3 8 1 1 < / b : _ x > < b : _ y > - 1 5 . 9 9 9 9 9 9 9 9 9 9 9 9 9 9 8 < / b : _ y > < / b : P o i n t > < b : P o i n t > < b : _ x > 4 3 9 . 9 0 3 8 1 1 < / b : _ x > < b : _ y > - 1 7 . 5 < / b : _ y > < / b : P o i n t > < b : P o i n t > < b : _ x > 4 4 1 . 9 0 3 8 1 1 < / b : _ x > < b : _ y > - 1 9 . 5 < / b : _ y > < / b : P o i n t > < b : P o i n t > < b : _ x > 1 1 6 3 . 6 1 5 2 4 2 < / b : _ x > < b : _ y > - 1 9 . 5 < / b : _ y > < / b : P o i n t > < b : P o i n t > < b : _ x > 1 1 6 5 . 6 1 5 2 4 2 < / b : _ x > < b : _ y > - 1 7 . 5 < / b : _ y > < / b : P o i n t > < b : P o i n t > < b : _ x > 1 1 6 5 . 6 1 5 2 4 2 < / b : _ x > < b : _ y > - 2 . 8 7 7 2 6 5 7 5 0 1 8 0 4 5 1 5 < / b : _ y > < / b : P o i n t > < / P o i n t s > < / a : V a l u e > < / a : K e y V a l u e O f D i a g r a m O b j e c t K e y a n y T y p e z b w N T n L X > < a : K e y V a l u e O f D i a g r a m O b j e c t K e y a n y T y p e z b w N T n L X > < a : K e y > < K e y > R e l a t i o n s h i p s \ & l t ; T a b l e s \ E m p l o y e e _ M a s t e r \ C o l u m n s \ H o m e _ B r a n c h & g t ; - & l t ; T a b l e s \ L o c a t i o n M a s t e r \ C o l u m n s \ B r a n c h _ N u m b e r & g t ; \ F K < / K e y > < / a : K e y > < a : V a l u e   i : t y p e = " D i a g r a m D i s p l a y L i n k E n d p o i n t V i e w S t a t e " > < H e i g h t > 1 6 < / H e i g h t > < L a b e l L o c a t i o n   x m l n s : b = " h t t p : / / s c h e m a s . d a t a c o n t r a c t . o r g / 2 0 0 4 / 0 7 / S y s t e m . W i n d o w s " > < b : _ x > 4 3 1 . 9 0 3 8 1 1 < / b : _ x > < b : _ y > - 1 5 . 9 9 9 9 9 9 9 9 9 9 9 9 9 9 8 < / b : _ y > < / L a b e l L o c a t i o n > < L o c a t i o n   x m l n s : b = " h t t p : / / s c h e m a s . d a t a c o n t r a c t . o r g / 2 0 0 4 / 0 7 / S y s t e m . W i n d o w s " > < b : _ x > 4 3 9 . 9 0 3 8 1 1 < / b : _ x > < b : _ y > 3 . 5 5 2 7 1 3 6 7 8 8 0 0 5 0 0 9 E - 1 5 < / b : _ y > < / L o c a t i o n > < S h a p e R o t a t e A n g l e > 2 7 0 < / S h a p e R o t a t e A n g l e > < W i d t h > 1 6 < / W i d t h > < / a : V a l u e > < / a : K e y V a l u e O f D i a g r a m O b j e c t K e y a n y T y p e z b w N T n L X > < a : K e y V a l u e O f D i a g r a m O b j e c t K e y a n y T y p e z b w N T n L X > < a : K e y > < K e y > R e l a t i o n s h i p s \ & l t ; T a b l e s \ E m p l o y e e _ M a s t e r \ C o l u m n s \ H o m e _ B r a n c h & g t ; - & l t ; T a b l e s \ L o c a t i o n M a s t e r \ C o l u m n s \ B r a n c h _ N u m b e r & g t ; \ P K < / K e y > < / a : K e y > < a : V a l u e   i : t y p e = " D i a g r a m D i s p l a y L i n k E n d p o i n t V i e w S t a t e " > < H e i g h t > 1 6 < / H e i g h t > < L a b e l L o c a t i o n   x m l n s : b = " h t t p : / / s c h e m a s . d a t a c o n t r a c t . o r g / 2 0 0 4 / 0 7 / S y s t e m . W i n d o w s " > < b : _ x > 1 1 5 7 . 6 1 5 2 4 2 < / b : _ x > < b : _ y > - 2 . 8 7 7 2 6 5 7 5 0 1 8 0 4 5 1 5 < / b : _ y > < / L a b e l L o c a t i o n > < L o c a t i o n   x m l n s : b = " h t t p : / / s c h e m a s . d a t a c o n t r a c t . o r g / 2 0 0 4 / 0 7 / S y s t e m . W i n d o w s " > < b : _ x > 1 1 6 5 . 6 1 5 2 4 2 < / b : _ x > < b : _ y > 1 3 . 1 2 2 7 3 4 2 4 9 8 1 9 5 6 < / b : _ y > < / L o c a t i o n > < S h a p e R o t a t e A n g l e > 2 7 0 < / S h a p e R o t a t e A n g l e > < W i d t h > 1 6 < / W i d t h > < / a : V a l u e > < / a : K e y V a l u e O f D i a g r a m O b j e c t K e y a n y T y p e z b w N T n L X > < a : K e y V a l u e O f D i a g r a m O b j e c t K e y a n y T y p e z b w N T n L X > < a : K e y > < K e y > R e l a t i o n s h i p s \ & l t ; T a b l e s \ E m p l o y e e _ M a s t e r \ C o l u m n s \ H o m e _ B r a n c h & g t ; - & l t ; T a b l e s \ L o c a t i o n M a s t e r \ C o l u m n s \ B r a n c h _ N u m b e r & g t ; \ C r o s s F i l t e r < / K e y > < / a : K e y > < a : V a l u e   i : t y p e = " D i a g r a m D i s p l a y L i n k C r o s s F i l t e r V i e w S t a t e " > < P o i n t s   x m l n s : b = " h t t p : / / s c h e m a s . d a t a c o n t r a c t . o r g / 2 0 0 4 / 0 7 / S y s t e m . W i n d o w s " > < b : P o i n t > < b : _ x > 4 3 9 . 9 0 3 8 1 1 < / b : _ x > < b : _ y > - 1 5 . 9 9 9 9 9 9 9 9 9 9 9 9 9 9 8 < / b : _ y > < / b : P o i n t > < b : P o i n t > < b : _ x > 4 3 9 . 9 0 3 8 1 1 < / b : _ x > < b : _ y > - 1 7 . 5 < / b : _ y > < / b : P o i n t > < b : P o i n t > < b : _ x > 4 4 1 . 9 0 3 8 1 1 < / b : _ x > < b : _ y > - 1 9 . 5 < / b : _ y > < / b : P o i n t > < b : P o i n t > < b : _ x > 1 1 6 3 . 6 1 5 2 4 2 < / b : _ x > < b : _ y > - 1 9 . 5 < / b : _ y > < / b : P o i n t > < b : P o i n t > < b : _ x > 1 1 6 5 . 6 1 5 2 4 2 < / b : _ x > < b : _ y > - 1 7 . 5 < / b : _ y > < / b : P o i n t > < b : P o i n t > < b : _ x > 1 1 6 5 . 6 1 5 2 4 2 < / b : _ x > < b : _ y > - 2 . 8 7 7 2 6 5 7 5 0 1 8 0 4 5 1 5 < / b : _ y > < / b : P o i n t > < / P o i n t s > < / a : V a l u e > < / a : K e y V a l u e O f D i a g r a m O b j e c t K e y a n y T y p e z b w N T n L X > < a : K e y V a l u e O f D i a g r a m O b j e c t K e y a n y T y p e z b w N T n L X > < a : K e y > < K e y > R e l a t i o n s h i p s \ & l t ; T a b l e s \ P r i c e M a s t e r \ C o l u m n s \ B r a n c h _ N u m b e r & g t ; - & l t ; T a b l e s \ L o c a t i o n M a s t e r \ C o l u m n s \ B r a n c h _ N u m b e r & g t ; < / K e y > < / a : K e y > < a : V a l u e   i : t y p e = " D i a g r a m D i s p l a y L i n k V i e w S t a t e " > < A u t o m a t i o n P r o p e r t y H e l p e r T e x t > E n d   p o i n t   1 :   ( 6 2 3 . 5 1 9 0 5 2 8 3 8 3 2 9 , 7 2 5 ) .   E n d   p o i n t   2 :   ( 1 1 6 5 . 6 1 5 2 4 2 , 2 8 0 . 1 2 2 7 3 4 2 4 9 8 2 )   < / A u t o m a t i o n P r o p e r t y H e l p e r T e x t > < L a y e d O u t > t r u e < / L a y e d O u t > < P o i n t s   x m l n s : b = " h t t p : / / s c h e m a s . d a t a c o n t r a c t . o r g / 2 0 0 4 / 0 7 / S y s t e m . W i n d o w s " > < b : P o i n t > < b : _ x > 6 2 3 . 5 1 9 0 5 2 8 3 8 3 2 9 1 2 < / b : _ x > < b : _ y > 7 2 5 < / b : _ y > < / b : P o i n t > < b : P o i n t > < b : _ x > 9 6 2 . 9 4 2 2 2 4 5 0 0 0 0 0 0 7 < / b : _ x > < b : _ y > 7 2 5 < / b : _ y > < / b : P o i n t > < b : P o i n t > < b : _ x > 9 6 4 . 9 4 2 2 2 4 5 0 0 0 0 0 0 7 < / b : _ x > < b : _ y > 7 2 3 < / b : _ y > < / b : P o i n t > < b : P o i n t > < b : _ x > 9 6 4 . 9 4 2 2 2 4 5 0 0 0 0 0 0 7 < / b : _ x > < b : _ y > 2 9 0 . 6 2 2 7 3 4 < / b : _ y > < / b : P o i n t > < b : P o i n t > < b : _ x > 9 6 6 . 9 4 2 2 2 4 5 0 0 0 0 0 0 7 < / b : _ x > < b : _ y > 2 8 8 . 6 2 2 7 3 4 < / b : _ y > < / b : P o i n t > < b : P o i n t > < b : _ x > 1 1 6 3 . 6 1 5 2 4 2 < / b : _ x > < b : _ y > 2 8 8 . 6 2 2 7 3 4 < / b : _ y > < / b : P o i n t > < b : P o i n t > < b : _ x > 1 1 6 5 . 6 1 5 2 4 2 < / b : _ x > < b : _ y > 2 8 6 . 6 2 2 7 3 4 < / b : _ y > < / b : P o i n t > < b : P o i n t > < b : _ x > 1 1 6 5 . 6 1 5 2 4 2 < / b : _ x > < b : _ y > 2 8 0 . 1 2 2 7 3 4 2 4 9 8 1 9 6 4 < / b : _ y > < / b : P o i n t > < / P o i n t s > < / a : V a l u e > < / a : K e y V a l u e O f D i a g r a m O b j e c t K e y a n y T y p e z b w N T n L X > < a : K e y V a l u e O f D i a g r a m O b j e c t K e y a n y T y p e z b w N T n L X > < a : K e y > < K e y > R e l a t i o n s h i p s \ & l t ; T a b l e s \ P r i c e M a s t e r \ C o l u m n s \ B r a n c h _ N u m b e r & g t ; - & l t ; T a b l e s \ L o c a t i o n M a s t e r \ C o l u m n s \ B r a n c h _ N u m b e r & g t ; \ F K < / K e y > < / a : K e y > < a : V a l u e   i : t y p e = " D i a g r a m D i s p l a y L i n k E n d p o i n t V i e w S t a t e " > < H e i g h t > 1 6 < / H e i g h t > < L a b e l L o c a t i o n   x m l n s : b = " h t t p : / / s c h e m a s . d a t a c o n t r a c t . o r g / 2 0 0 4 / 0 7 / S y s t e m . W i n d o w s " > < b : _ x > 6 0 7 . 5 1 9 0 5 2 8 3 8 3 2 9 1 2 < / b : _ x > < b : _ y > 7 1 7 < / b : _ y > < / L a b e l L o c a t i o n > < L o c a t i o n   x m l n s : b = " h t t p : / / s c h e m a s . d a t a c o n t r a c t . o r g / 2 0 0 4 / 0 7 / S y s t e m . W i n d o w s " > < b : _ x > 6 0 7 . 5 1 9 0 5 2 8 3 8 3 2 9 1 2 < / b : _ x > < b : _ y > 7 2 5 < / b : _ y > < / L o c a t i o n > < S h a p e R o t a t e A n g l e > 3 6 0 < / S h a p e R o t a t e A n g l e > < W i d t h > 1 6 < / W i d t h > < / a : V a l u e > < / a : K e y V a l u e O f D i a g r a m O b j e c t K e y a n y T y p e z b w N T n L X > < a : K e y V a l u e O f D i a g r a m O b j e c t K e y a n y T y p e z b w N T n L X > < a : K e y > < K e y > R e l a t i o n s h i p s \ & l t ; T a b l e s \ P r i c e M a s t e r \ C o l u m n s \ B r a n c h _ N u m b e r & g t ; - & l t ; T a b l e s \ L o c a t i o n M a s t e r \ C o l u m n s \ B r a n c h _ N u m b e r & g t ; \ P K < / K e y > < / a : K e y > < a : V a l u e   i : t y p e = " D i a g r a m D i s p l a y L i n k E n d p o i n t V i e w S t a t e " > < H e i g h t > 1 6 < / H e i g h t > < L a b e l L o c a t i o n   x m l n s : b = " h t t p : / / s c h e m a s . d a t a c o n t r a c t . o r g / 2 0 0 4 / 0 7 / S y s t e m . W i n d o w s " > < b : _ x > 1 1 5 7 . 6 1 5 2 4 2 < / b : _ x > < b : _ y > 2 6 4 . 1 2 2 7 3 4 2 4 9 8 1 9 6 4 < / b : _ y > < / L a b e l L o c a t i o n > < L o c a t i o n   x m l n s : b = " h t t p : / / s c h e m a s . d a t a c o n t r a c t . o r g / 2 0 0 4 / 0 7 / S y s t e m . W i n d o w s " > < b : _ x > 1 1 6 5 . 6 1 5 2 4 2 < / b : _ x > < b : _ y > 2 6 4 . 1 2 2 7 3 4 2 4 9 8 1 9 6 4 < / b : _ y > < / L o c a t i o n > < S h a p e R o t a t e A n g l e > 9 0 < / S h a p e R o t a t e A n g l e > < W i d t h > 1 6 < / W i d t h > < / a : V a l u e > < / a : K e y V a l u e O f D i a g r a m O b j e c t K e y a n y T y p e z b w N T n L X > < a : K e y V a l u e O f D i a g r a m O b j e c t K e y a n y T y p e z b w N T n L X > < a : K e y > < K e y > R e l a t i o n s h i p s \ & l t ; T a b l e s \ P r i c e M a s t e r \ C o l u m n s \ B r a n c h _ N u m b e r & g t ; - & l t ; T a b l e s \ L o c a t i o n M a s t e r \ C o l u m n s \ B r a n c h _ N u m b e r & g t ; \ C r o s s F i l t e r < / K e y > < / a : K e y > < a : V a l u e   i : t y p e = " D i a g r a m D i s p l a y L i n k C r o s s F i l t e r V i e w S t a t e " > < P o i n t s   x m l n s : b = " h t t p : / / s c h e m a s . d a t a c o n t r a c t . o r g / 2 0 0 4 / 0 7 / S y s t e m . W i n d o w s " > < b : P o i n t > < b : _ x > 6 2 3 . 5 1 9 0 5 2 8 3 8 3 2 9 1 2 < / b : _ x > < b : _ y > 7 2 5 < / b : _ y > < / b : P o i n t > < b : P o i n t > < b : _ x > 9 6 2 . 9 4 2 2 2 4 5 0 0 0 0 0 0 7 < / b : _ x > < b : _ y > 7 2 5 < / b : _ y > < / b : P o i n t > < b : P o i n t > < b : _ x > 9 6 4 . 9 4 2 2 2 4 5 0 0 0 0 0 0 7 < / b : _ x > < b : _ y > 7 2 3 < / b : _ y > < / b : P o i n t > < b : P o i n t > < b : _ x > 9 6 4 . 9 4 2 2 2 4 5 0 0 0 0 0 0 7 < / b : _ x > < b : _ y > 2 9 0 . 6 2 2 7 3 4 < / b : _ y > < / b : P o i n t > < b : P o i n t > < b : _ x > 9 6 6 . 9 4 2 2 2 4 5 0 0 0 0 0 0 7 < / b : _ x > < b : _ y > 2 8 8 . 6 2 2 7 3 4 < / b : _ y > < / b : P o i n t > < b : P o i n t > < b : _ x > 1 1 6 3 . 6 1 5 2 4 2 < / b : _ x > < b : _ y > 2 8 8 . 6 2 2 7 3 4 < / b : _ y > < / b : P o i n t > < b : P o i n t > < b : _ x > 1 1 6 5 . 6 1 5 2 4 2 < / b : _ x > < b : _ y > 2 8 6 . 6 2 2 7 3 4 < / b : _ y > < / b : P o i n t > < b : P o i n t > < b : _ x > 1 1 6 5 . 6 1 5 2 4 2 < / b : _ x > < b : _ y > 2 8 0 . 1 2 2 7 3 4 2 4 9 8 1 9 6 4 < / b : _ y > < / b : P o i n t > < / P o i n t s > < / a : V a l u e > < / a : K e y V a l u e O f D i a g r a m O b j e c t K e y a n y T y p e z b w N T n L X > < a : K e y V a l u e O f D i a g r a m O b j e c t K e y a n y T y p e z b w N T n L X > < a : K e y > < K e y > R e l a t i o n s h i p s \ & l t ; T a b l e s \ P r i c e M a s t e r \ C o l u m n s \ P r o d u c t _ N u m b e r & g t ; - & l t ; T a b l e s \ P r o d u c t M a s t e r \ C o l u m n s \ P r o d u c t _ N u m b e r & g t ; < / K e y > < / a : K e y > < a : V a l u e   i : t y p e = " D i a g r a m D i s p l a y L i n k V i e w S t a t e " > < A u t o m a t i o n P r o p e r t y H e l p e r T e x t > E n d   p o i n t   1 :   ( 6 2 3 . 5 1 9 0 5 2 8 3 8 3 2 9 , 7 4 5 ) .   E n d   p o i n t   2 :   ( 9 7 3 . 7 1 1 4 3 1 7 0 2 9 9 8 , 5 7 4 . 2 4 6 1 6 6 )   < / A u t o m a t i o n P r o p e r t y H e l p e r T e x t > < L a y e d O u t > t r u e < / L a y e d O u t > < P o i n t s   x m l n s : b = " h t t p : / / s c h e m a s . d a t a c o n t r a c t . o r g / 2 0 0 4 / 0 7 / S y s t e m . W i n d o w s " > < b : P o i n t > < b : _ x > 6 2 3 . 5 1 9 0 5 2 8 3 8 3 2 9 1 2 < / b : _ x > < b : _ y > 7 4 5 < / b : _ y > < / b : P o i n t > < b : P o i n t > < b : _ x > 9 6 7 . 9 4 2 2 2 4 5 0 0 0 0 0 0 7 < / b : _ x > < b : _ y > 7 4 5 < / b : _ y > < / b : P o i n t > < b : P o i n t > < b : _ x > 9 6 9 . 9 4 2 2 2 4 5 0 0 0 0 0 0 7 < / b : _ x > < b : _ y > 7 4 3 < / b : _ y > < / b : P o i n t > < b : P o i n t > < b : _ x > 9 6 9 . 9 4 2 2 2 4 5 0 0 0 0 0 0 7 < / b : _ x > < b : _ y > 5 7 6 . 2 4 6 1 6 6 < / b : _ y > < / b : P o i n t > < b : P o i n t > < b : _ x > 9 7 1 . 9 4 2 2 2 4 5 0 0 0 0 0 0 7 < / b : _ x > < b : _ y > 5 7 4 . 2 4 6 1 6 6 < / b : _ y > < / b : P o i n t > < b : P o i n t > < b : _ x > 9 7 3 . 7 1 1 4 3 1 7 0 2 9 9 7 5 2 < / b : _ x > < b : _ y > 5 7 4 . 2 4 6 1 6 6 < / b : _ y > < / b : P o i n t > < / P o i n t s > < / a : V a l u e > < / a : K e y V a l u e O f D i a g r a m O b j e c t K e y a n y T y p e z b w N T n L X > < a : K e y V a l u e O f D i a g r a m O b j e c t K e y a n y T y p e z b w N T n L X > < a : K e y > < K e y > R e l a t i o n s h i p s \ & l t ; T a b l e s \ P r i c e M a s t e r \ C o l u m n s \ P r o d u c t _ N u m b e r & g t ; - & l t ; T a b l e s \ P r o d u c t M a s t e r \ C o l u m n s \ P r o d u c t _ N u m b e r & g t ; \ F K < / K e y > < / a : K e y > < a : V a l u e   i : t y p e = " D i a g r a m D i s p l a y L i n k E n d p o i n t V i e w S t a t e " > < H e i g h t > 1 6 < / H e i g h t > < L a b e l L o c a t i o n   x m l n s : b = " h t t p : / / s c h e m a s . d a t a c o n t r a c t . o r g / 2 0 0 4 / 0 7 / S y s t e m . W i n d o w s " > < b : _ x > 6 0 7 . 5 1 9 0 5 2 8 3 8 3 2 9 1 2 < / b : _ x > < b : _ y > 7 3 7 < / b : _ y > < / L a b e l L o c a t i o n > < L o c a t i o n   x m l n s : b = " h t t p : / / s c h e m a s . d a t a c o n t r a c t . o r g / 2 0 0 4 / 0 7 / S y s t e m . W i n d o w s " > < b : _ x > 6 0 7 . 5 1 9 0 5 2 8 3 8 3 2 9 1 2 < / b : _ x > < b : _ y > 7 4 5 < / b : _ y > < / L o c a t i o n > < S h a p e R o t a t e A n g l e > 3 6 0 < / S h a p e R o t a t e A n g l e > < W i d t h > 1 6 < / W i d t h > < / a : V a l u e > < / a : K e y V a l u e O f D i a g r a m O b j e c t K e y a n y T y p e z b w N T n L X > < a : K e y V a l u e O f D i a g r a m O b j e c t K e y a n y T y p e z b w N T n L X > < a : K e y > < K e y > R e l a t i o n s h i p s \ & l t ; T a b l e s \ P r i c e M a s t e r \ C o l u m n s \ P r o d u c t _ N u m b e r & g t ; - & l t ; T a b l e s \ P r o d u c t M a s t e r \ C o l u m n s \ P r o d u c t _ N u m b e r & g t ; \ P K < / K e y > < / a : K e y > < a : V a l u e   i : t y p e = " D i a g r a m D i s p l a y L i n k E n d p o i n t V i e w S t a t e " > < H e i g h t > 1 6 < / H e i g h t > < L a b e l L o c a t i o n   x m l n s : b = " h t t p : / / s c h e m a s . d a t a c o n t r a c t . o r g / 2 0 0 4 / 0 7 / S y s t e m . W i n d o w s " > < b : _ x > 9 7 3 . 7 1 1 4 3 1 7 0 2 9 9 7 5 2 < / b : _ x > < b : _ y > 5 6 6 . 2 4 6 1 6 6 < / b : _ y > < / L a b e l L o c a t i o n > < L o c a t i o n   x m l n s : b = " h t t p : / / s c h e m a s . d a t a c o n t r a c t . o r g / 2 0 0 4 / 0 7 / S y s t e m . W i n d o w s " > < b : _ x > 9 8 9 . 7 1 1 4 3 1 7 0 2 9 9 7 5 2 < / b : _ x > < b : _ y > 5 7 4 . 2 4 6 1 6 6 < / b : _ y > < / L o c a t i o n > < S h a p e R o t a t e A n g l e > 1 8 0 < / S h a p e R o t a t e A n g l e > < W i d t h > 1 6 < / W i d t h > < / a : V a l u e > < / a : K e y V a l u e O f D i a g r a m O b j e c t K e y a n y T y p e z b w N T n L X > < a : K e y V a l u e O f D i a g r a m O b j e c t K e y a n y T y p e z b w N T n L X > < a : K e y > < K e y > R e l a t i o n s h i p s \ & l t ; T a b l e s \ P r i c e M a s t e r \ C o l u m n s \ P r o d u c t _ N u m b e r & g t ; - & l t ; T a b l e s \ P r o d u c t M a s t e r \ C o l u m n s \ P r o d u c t _ N u m b e r & g t ; \ C r o s s F i l t e r < / K e y > < / a : K e y > < a : V a l u e   i : t y p e = " D i a g r a m D i s p l a y L i n k C r o s s F i l t e r V i e w S t a t e " > < P o i n t s   x m l n s : b = " h t t p : / / s c h e m a s . d a t a c o n t r a c t . o r g / 2 0 0 4 / 0 7 / S y s t e m . W i n d o w s " > < b : P o i n t > < b : _ x > 6 2 3 . 5 1 9 0 5 2 8 3 8 3 2 9 1 2 < / b : _ x > < b : _ y > 7 4 5 < / b : _ y > < / b : P o i n t > < b : P o i n t > < b : _ x > 9 6 7 . 9 4 2 2 2 4 5 0 0 0 0 0 0 7 < / b : _ x > < b : _ y > 7 4 5 < / b : _ y > < / b : P o i n t > < b : P o i n t > < b : _ x > 9 6 9 . 9 4 2 2 2 4 5 0 0 0 0 0 0 7 < / b : _ x > < b : _ y > 7 4 3 < / b : _ y > < / b : P o i n t > < b : P o i n t > < b : _ x > 9 6 9 . 9 4 2 2 2 4 5 0 0 0 0 0 0 7 < / b : _ x > < b : _ y > 5 7 6 . 2 4 6 1 6 6 < / b : _ y > < / b : P o i n t > < b : P o i n t > < b : _ x > 9 7 1 . 9 4 2 2 2 4 5 0 0 0 0 0 0 7 < / b : _ x > < b : _ y > 5 7 4 . 2 4 6 1 6 6 < / b : _ y > < / b : P o i n t > < b : P o i n t > < b : _ x > 9 7 3 . 7 1 1 4 3 1 7 0 2 9 9 7 5 2 < / b : _ x > < b : _ y > 5 7 4 . 2 4 6 1 6 6 < / b : _ y > < / b : P o i n t > < / P o i n t s > < / a : V a l u e > < / a : K e y V a l u e O f D i a g r a m O b j e c t K e y a n y T y p e z b w N T n L X > < a : K e y V a l u e O f D i a g r a m O b j e c t K e y a n y T y p e z b w N T n L X > < a : K e y > < K e y > R e l a t i o n s h i p s \ & l t ; T a b l e s \ T r a n s a c t i o n M a s t e r \ C o l u m n s \ S a l e s _ R e p & g t ; - & l t ; T a b l e s \ E m p l o y e e _ M a s t e r \ C o l u m n s \ E m p l o y e e _ N u m b e r & g t ; < / K e y > < / a : K e y > < a : V a l u e   i : t y p e = " D i a g r a m D i s p l a y L i n k V i e w S t a t e " > < A u t o m a t i o n P r o p e r t y H e l p e r T e x t > E n d   p o i n t   1 :   ( 7 1 1 . 8 0 7 6 2 1 1 3 5 3 3 2 , 3 3 9 ) .   E n d   p o i n t   2 :   ( 5 4 5 . 9 0 3 8 1 0 5 6 7 6 6 6 , 1 9 7 )   < / A u t o m a t i o n P r o p e r t y H e l p e r T e x t > < L a y e d O u t > t r u e < / L a y e d O u t > < P o i n t s   x m l n s : b = " h t t p : / / s c h e m a s . d a t a c o n t r a c t . o r g / 2 0 0 4 / 0 7 / S y s t e m . W i n d o w s " > < b : P o i n t > < b : _ x > 7 1 1 . 8 0 7 6 2 1 1 3 5 3 3 1 7 1 < / b : _ x > < b : _ y > 3 3 9 < / b : _ y > < / b : P o i n t > < b : P o i n t > < b : _ x > 6 3 0 . 8 5 5 7 1 6 < / b : _ x > < b : _ y > 3 3 9 < / b : _ y > < / b : P o i n t > < b : P o i n t > < b : _ x > 6 2 8 . 8 5 5 7 1 6 < / b : _ x > < b : _ y > 3 3 7 < / b : _ y > < / b : P o i n t > < b : P o i n t > < b : _ x > 6 2 8 . 8 5 5 7 1 6 < / b : _ x > < b : _ y > 1 9 9 < / b : _ y > < / b : P o i n t > < b : P o i n t > < b : _ x > 6 2 6 . 8 5 5 7 1 6 < / b : _ x > < b : _ y > 1 9 7 < / b : _ y > < / b : P o i n t > < b : P o i n t > < b : _ x > 5 4 5 . 9 0 3 8 1 0 5 6 7 6 6 5 9 1 < / b : _ x > < b : _ y > 1 9 7 < / b : _ y > < / b : P o i n t > < / P o i n t s > < / a : V a l u e > < / a : K e y V a l u e O f D i a g r a m O b j e c t K e y a n y T y p e z b w N T n L X > < a : K e y V a l u e O f D i a g r a m O b j e c t K e y a n y T y p e z b w N T n L X > < a : K e y > < K e y > R e l a t i o n s h i p s \ & l t ; T a b l e s \ T r a n s a c t i o n M a s t e r \ C o l u m n s \ S a l e s _ R e p & g t ; - & l t ; T a b l e s \ E m p l o y e e _ M a s t e r \ C o l u m n s \ E m p l o y e e _ N u m b e r & g t ; \ F K < / K e y > < / a : K e y > < a : V a l u e   i : t y p e = " D i a g r a m D i s p l a y L i n k E n d p o i n t V i e w S t a t e " > < H e i g h t > 1 6 < / H e i g h t > < L a b e l L o c a t i o n   x m l n s : b = " h t t p : / / s c h e m a s . d a t a c o n t r a c t . o r g / 2 0 0 4 / 0 7 / S y s t e m . W i n d o w s " > < b : _ x > 7 1 1 . 8 0 7 6 2 1 1 3 5 3 3 1 7 1 < / b : _ x > < b : _ y > 3 3 1 < / b : _ y > < / L a b e l L o c a t i o n > < L o c a t i o n   x m l n s : b = " h t t p : / / s c h e m a s . d a t a c o n t r a c t . o r g / 2 0 0 4 / 0 7 / S y s t e m . W i n d o w s " > < b : _ x > 7 2 7 . 8 0 7 6 2 1 1 3 5 3 3 1 7 1 < / b : _ x > < b : _ y > 3 3 9 < / b : _ y > < / L o c a t i o n > < S h a p e R o t a t e A n g l e > 1 8 0 < / S h a p e R o t a t e A n g l e > < W i d t h > 1 6 < / W i d t h > < / a : V a l u e > < / a : K e y V a l u e O f D i a g r a m O b j e c t K e y a n y T y p e z b w N T n L X > < a : K e y V a l u e O f D i a g r a m O b j e c t K e y a n y T y p e z b w N T n L X > < a : K e y > < K e y > R e l a t i o n s h i p s \ & l t ; T a b l e s \ T r a n s a c t i o n M a s t e r \ C o l u m n s \ S a l e s _ R e p & g t ; - & l t ; T a b l e s \ E m p l o y e e _ M a s t e r \ C o l u m n s \ E m p l o y e e _ N u m b e r & g t ; \ P K < / K e y > < / a : K e y > < a : V a l u e   i : t y p e = " D i a g r a m D i s p l a y L i n k E n d p o i n t V i e w S t a t e " > < H e i g h t > 1 6 < / H e i g h t > < L a b e l L o c a t i o n   x m l n s : b = " h t t p : / / s c h e m a s . d a t a c o n t r a c t . o r g / 2 0 0 4 / 0 7 / S y s t e m . W i n d o w s " > < b : _ x > 5 2 9 . 9 0 3 8 1 0 5 6 7 6 6 5 9 1 < / b : _ x > < b : _ y > 1 8 9 < / b : _ y > < / L a b e l L o c a t i o n > < L o c a t i o n   x m l n s : b = " h t t p : / / s c h e m a s . d a t a c o n t r a c t . o r g / 2 0 0 4 / 0 7 / S y s t e m . W i n d o w s " > < b : _ x > 5 2 9 . 9 0 3 8 1 0 5 6 7 6 6 5 9 1 < / b : _ x > < b : _ y > 1 9 7 < / b : _ y > < / L o c a t i o n > < S h a p e R o t a t e A n g l e > 3 6 0 < / S h a p e R o t a t e A n g l e > < W i d t h > 1 6 < / W i d t h > < / a : V a l u e > < / a : K e y V a l u e O f D i a g r a m O b j e c t K e y a n y T y p e z b w N T n L X > < a : K e y V a l u e O f D i a g r a m O b j e c t K e y a n y T y p e z b w N T n L X > < a : K e y > < K e y > R e l a t i o n s h i p s \ & l t ; T a b l e s \ T r a n s a c t i o n M a s t e r \ C o l u m n s \ S a l e s _ R e p & g t ; - & l t ; T a b l e s \ E m p l o y e e _ M a s t e r \ C o l u m n s \ E m p l o y e e _ N u m b e r & g t ; \ C r o s s F i l t e r < / K e y > < / a : K e y > < a : V a l u e   i : t y p e = " D i a g r a m D i s p l a y L i n k C r o s s F i l t e r V i e w S t a t e " > < P o i n t s   x m l n s : b = " h t t p : / / s c h e m a s . d a t a c o n t r a c t . o r g / 2 0 0 4 / 0 7 / S y s t e m . W i n d o w s " > < b : P o i n t > < b : _ x > 7 1 1 . 8 0 7 6 2 1 1 3 5 3 3 1 7 1 < / b : _ x > < b : _ y > 3 3 9 < / b : _ y > < / b : P o i n t > < b : P o i n t > < b : _ x > 6 3 0 . 8 5 5 7 1 6 < / b : _ x > < b : _ y > 3 3 9 < / b : _ y > < / b : P o i n t > < b : P o i n t > < b : _ x > 6 2 8 . 8 5 5 7 1 6 < / b : _ x > < b : _ y > 3 3 7 < / b : _ y > < / b : P o i n t > < b : P o i n t > < b : _ x > 6 2 8 . 8 5 5 7 1 6 < / b : _ x > < b : _ y > 1 9 9 < / b : _ y > < / b : P o i n t > < b : P o i n t > < b : _ x > 6 2 6 . 8 5 5 7 1 6 < / b : _ x > < b : _ y > 1 9 7 < / b : _ y > < / b : P o i n t > < b : P o i n t > < b : _ x > 5 4 5 . 9 0 3 8 1 0 5 6 7 6 6 5 9 1 < / b : _ x > < b : _ y > 1 9 7 < / b : _ y > < / b : P o i n t > < / P o i n t s > < / a : V a l u e > < / a : K e y V a l u e O f D i a g r a m O b j e c t K e y a n y T y p e z b w N T n L X > < a : K e y V a l u e O f D i a g r a m O b j e c t K e y a n y T y p e z b w N T n L X > < a : K e y > < K e y > R e l a t i o n s h i p s \ & l t ; T a b l e s \ T r a n s a c t i o n M a s t e r \ C o l u m n s \ P r o d u c t _ N u m b e r & g t ; - & l t ; T a b l e s \ P r o d u c t M a s t e r \ C o l u m n s \ P r o d u c t _ N u m b e r & g t ; < / K e y > < / a : K e y > < a : V a l u e   i : t y p e = " D i a g r a m D i s p l a y L i n k V i e w S t a t e " > < A u t o m a t i o n P r o p e r t y H e l p e r T e x t > E n d   p o i n t   1 :   ( 9 3 2 . 8 0 7 6 2 1 1 3 5 3 3 2 , 3 5 9 ) .   E n d   p o i n t   2 :   ( 9 7 3 . 7 1 1 4 3 1 7 0 2 9 9 8 , 5 5 4 . 2 4 6 1 6 6 )   < / A u t o m a t i o n P r o p e r t y H e l p e r T e x t > < L a y e d O u t > t r u e < / L a y e d O u t > < P o i n t s   x m l n s : b = " h t t p : / / s c h e m a s . d a t a c o n t r a c t . o r g / 2 0 0 4 / 0 7 / S y s t e m . W i n d o w s " > < b : P o i n t > < b : _ x > 9 3 2 . 8 0 7 6 2 1 1 3 5 3 3 1 7 1 < / b : _ x > < b : _ y > 3 5 9 < / b : _ y > < / b : P o i n t > < b : P o i n t > < b : _ x > 9 5 1 . 2 5 9 5 2 6 5 < / b : _ x > < b : _ y > 3 5 9 < / b : _ y > < / b : P o i n t > < b : P o i n t > < b : _ x > 9 5 3 . 2 5 9 5 2 6 5 < / b : _ x > < b : _ y > 3 6 1 < / b : _ y > < / b : P o i n t > < b : P o i n t > < b : _ x > 9 5 3 . 2 5 9 5 2 6 5 < / b : _ x > < b : _ y > 5 5 2 . 2 4 6 1 6 6 < / b : _ y > < / b : P o i n t > < b : P o i n t > < b : _ x > 9 5 5 . 2 5 9 5 2 6 5 < / b : _ x > < b : _ y > 5 5 4 . 2 4 6 1 6 6 < / b : _ y > < / b : P o i n t > < b : P o i n t > < b : _ x > 9 7 3 . 7 1 1 4 3 1 7 0 2 9 9 7 5 2 < / b : _ x > < b : _ y > 5 5 4 . 2 4 6 1 6 6 < / b : _ y > < / b : P o i n t > < / P o i n t s > < / a : V a l u e > < / a : K e y V a l u e O f D i a g r a m O b j e c t K e y a n y T y p e z b w N T n L X > < a : K e y V a l u e O f D i a g r a m O b j e c t K e y a n y T y p e z b w N T n L X > < a : K e y > < K e y > R e l a t i o n s h i p s \ & l t ; T a b l e s \ T r a n s a c t i o n M a s t e r \ C o l u m n s \ P r o d u c t _ N u m b e r & g t ; - & l t ; T a b l e s \ P r o d u c t M a s t e r \ C o l u m n s \ P r o d u c t _ N u m b e r & g t ; \ F K < / K e y > < / a : K e y > < a : V a l u e   i : t y p e = " D i a g r a m D i s p l a y L i n k E n d p o i n t V i e w S t a t e " > < H e i g h t > 1 6 < / H e i g h t > < L a b e l L o c a t i o n   x m l n s : b = " h t t p : / / s c h e m a s . d a t a c o n t r a c t . o r g / 2 0 0 4 / 0 7 / S y s t e m . W i n d o w s " > < b : _ x > 9 1 6 . 8 0 7 6 2 1 1 3 5 3 3 1 7 1 < / b : _ x > < b : _ y > 3 5 1 < / b : _ y > < / L a b e l L o c a t i o n > < L o c a t i o n   x m l n s : b = " h t t p : / / s c h e m a s . d a t a c o n t r a c t . o r g / 2 0 0 4 / 0 7 / S y s t e m . W i n d o w s " > < b : _ x > 9 1 6 . 8 0 7 6 2 1 1 3 5 3 3 1 7 1 < / b : _ x > < b : _ y > 3 5 9 < / b : _ y > < / L o c a t i o n > < S h a p e R o t a t e A n g l e > 3 6 0 < / S h a p e R o t a t e A n g l e > < W i d t h > 1 6 < / W i d t h > < / a : V a l u e > < / a : K e y V a l u e O f D i a g r a m O b j e c t K e y a n y T y p e z b w N T n L X > < a : K e y V a l u e O f D i a g r a m O b j e c t K e y a n y T y p e z b w N T n L X > < a : K e y > < K e y > R e l a t i o n s h i p s \ & l t ; T a b l e s \ T r a n s a c t i o n M a s t e r \ C o l u m n s \ P r o d u c t _ N u m b e r & g t ; - & l t ; T a b l e s \ P r o d u c t M a s t e r \ C o l u m n s \ P r o d u c t _ N u m b e r & g t ; \ P K < / K e y > < / a : K e y > < a : V a l u e   i : t y p e = " D i a g r a m D i s p l a y L i n k E n d p o i n t V i e w S t a t e " > < H e i g h t > 1 6 < / H e i g h t > < L a b e l L o c a t i o n   x m l n s : b = " h t t p : / / s c h e m a s . d a t a c o n t r a c t . o r g / 2 0 0 4 / 0 7 / S y s t e m . W i n d o w s " > < b : _ x > 9 7 3 . 7 1 1 4 3 1 7 0 2 9 9 7 5 2 < / b : _ x > < b : _ y > 5 4 6 . 2 4 6 1 6 6 < / b : _ y > < / L a b e l L o c a t i o n > < L o c a t i o n   x m l n s : b = " h t t p : / / s c h e m a s . d a t a c o n t r a c t . o r g / 2 0 0 4 / 0 7 / S y s t e m . W i n d o w s " > < b : _ x > 9 8 9 . 7 1 1 4 3 1 7 0 2 9 9 7 5 2 < / b : _ x > < b : _ y > 5 5 4 . 2 4 6 1 6 6 < / b : _ y > < / L o c a t i o n > < S h a p e R o t a t e A n g l e > 1 8 0 < / S h a p e R o t a t e A n g l e > < W i d t h > 1 6 < / W i d t h > < / a : V a l u e > < / a : K e y V a l u e O f D i a g r a m O b j e c t K e y a n y T y p e z b w N T n L X > < a : K e y V a l u e O f D i a g r a m O b j e c t K e y a n y T y p e z b w N T n L X > < a : K e y > < K e y > R e l a t i o n s h i p s \ & l t ; T a b l e s \ T r a n s a c t i o n M a s t e r \ C o l u m n s \ P r o d u c t _ N u m b e r & g t ; - & l t ; T a b l e s \ P r o d u c t M a s t e r \ C o l u m n s \ P r o d u c t _ N u m b e r & g t ; \ C r o s s F i l t e r < / K e y > < / a : K e y > < a : V a l u e   i : t y p e = " D i a g r a m D i s p l a y L i n k C r o s s F i l t e r V i e w S t a t e " > < P o i n t s   x m l n s : b = " h t t p : / / s c h e m a s . d a t a c o n t r a c t . o r g / 2 0 0 4 / 0 7 / S y s t e m . W i n d o w s " > < b : P o i n t > < b : _ x > 9 3 2 . 8 0 7 6 2 1 1 3 5 3 3 1 7 1 < / b : _ x > < b : _ y > 3 5 9 < / b : _ y > < / b : P o i n t > < b : P o i n t > < b : _ x > 9 5 1 . 2 5 9 5 2 6 5 < / b : _ x > < b : _ y > 3 5 9 < / b : _ y > < / b : P o i n t > < b : P o i n t > < b : _ x > 9 5 3 . 2 5 9 5 2 6 5 < / b : _ x > < b : _ y > 3 6 1 < / b : _ y > < / b : P o i n t > < b : P o i n t > < b : _ x > 9 5 3 . 2 5 9 5 2 6 5 < / b : _ x > < b : _ y > 5 5 2 . 2 4 6 1 6 6 < / b : _ y > < / b : P o i n t > < b : P o i n t > < b : _ x > 9 5 5 . 2 5 9 5 2 6 5 < / b : _ x > < b : _ y > 5 5 4 . 2 4 6 1 6 6 < / b : _ y > < / b : P o i n t > < b : P o i n t > < b : _ x > 9 7 3 . 7 1 1 4 3 1 7 0 2 9 9 7 5 2 < / b : _ x > < b : _ y > 5 5 4 . 2 4 6 1 6 6 < / b : _ y > < / b : P o i n t > < / P o i n t s > < / a : V a l u e > < / a : K e y V a l u e O f D i a g r a m O b j e c t K e y a n y T y p e z b w N T n L X > < a : K e y V a l u e O f D i a g r a m O b j e c t K e y a n y T y p e z b w N T n L X > < a : K e y > < K e y > R e l a t i o n s h i p s \ & l t ; T a b l e s \ T r a n s a c t i o n M a s t e r \ C o l u m n s \ B r a n c h _ N u m b e r & g t ; - & l t ; T a b l e s \ L o c a t i o n M a s t e r \ C o l u m n s \ B r a n c h _ N u m b e r & g t ; < / K e y > < / a : K e y > < a : V a l u e   i : t y p e = " D i a g r a m D i s p l a y L i n k V i e w S t a t e " > < A u t o m a t i o n P r o p e r t y H e l p e r T e x t > E n d   p o i n t   1 :   ( 9 3 2 . 8 0 7 6 2 1 1 3 5 3 3 2 , 3 3 9 ) .   E n d   p o i n t   2 :   ( 1 1 4 5 . 6 1 5 2 4 2 , 2 8 0 . 1 2 2 7 3 4 2 4 9 8 2 )   < / A u t o m a t i o n P r o p e r t y H e l p e r T e x t > < L a y e d O u t > t r u e < / L a y e d O u t > < P o i n t s   x m l n s : b = " h t t p : / / s c h e m a s . d a t a c o n t r a c t . o r g / 2 0 0 4 / 0 7 / S y s t e m . W i n d o w s " > < b : P o i n t > < b : _ x > 9 3 2 . 8 0 7 6 2 1 1 3 5 3 3 1 8 3 < / b : _ x > < b : _ y > 3 3 9 < / b : _ y > < / b : P o i n t > < b : P o i n t > < b : _ x > 9 5 7 . 9 4 2 2 2 4 5 0 0 0 0 0 0 7 < / b : _ x > < b : _ y > 3 3 9 < / b : _ y > < / b : P o i n t > < b : P o i n t > < b : _ x > 9 5 9 . 9 4 2 2 2 4 5 0 0 0 0 0 0 7 < / b : _ x > < b : _ y > 3 3 7 < / b : _ y > < / b : P o i n t > < b : P o i n t > < b : _ x > 9 5 9 . 9 4 2 2 2 4 5 0 0 0 0 0 0 7 < / b : _ x > < b : _ y > 2 8 5 . 6 2 2 7 3 4 < / b : _ y > < / b : P o i n t > < b : P o i n t > < b : _ x > 9 6 1 . 9 4 2 2 2 4 5 0 0 0 0 0 0 7 < / b : _ x > < b : _ y > 2 8 3 . 6 2 2 7 3 4 < / b : _ y > < / b : P o i n t > < b : P o i n t > < b : _ x > 1 1 4 3 . 6 1 5 2 4 2 < / b : _ x > < b : _ y > 2 8 3 . 6 2 2 7 3 4 < / b : _ y > < / b : P o i n t > < b : P o i n t > < b : _ x > 1 1 4 5 . 6 1 5 2 4 2 < / b : _ x > < b : _ y > 2 8 1 . 6 2 2 7 3 4 < / b : _ y > < / b : P o i n t > < b : P o i n t > < b : _ x > 1 1 4 5 . 6 1 5 2 4 2 < / b : _ x > < b : _ y > 2 8 0 . 1 2 2 7 3 4 2 4 9 8 1 9 5 3 < / b : _ y > < / b : P o i n t > < / P o i n t s > < / a : V a l u e > < / a : K e y V a l u e O f D i a g r a m O b j e c t K e y a n y T y p e z b w N T n L X > < a : K e y V a l u e O f D i a g r a m O b j e c t K e y a n y T y p e z b w N T n L X > < a : K e y > < K e y > R e l a t i o n s h i p s \ & l t ; T a b l e s \ T r a n s a c t i o n M a s t e r \ C o l u m n s \ B r a n c h _ N u m b e r & g t ; - & l t ; T a b l e s \ L o c a t i o n M a s t e r \ C o l u m n s \ B r a n c h _ N u m b e r & g t ; \ F K < / K e y > < / a : K e y > < a : V a l u e   i : t y p e = " D i a g r a m D i s p l a y L i n k E n d p o i n t V i e w S t a t e " > < H e i g h t > 1 6 < / H e i g h t > < L a b e l L o c a t i o n   x m l n s : b = " h t t p : / / s c h e m a s . d a t a c o n t r a c t . o r g / 2 0 0 4 / 0 7 / S y s t e m . W i n d o w s " > < b : _ x > 9 1 6 . 8 0 7 6 2 1 1 3 5 3 3 1 8 3 < / b : _ x > < b : _ y > 3 3 1 < / b : _ y > < / L a b e l L o c a t i o n > < L o c a t i o n   x m l n s : b = " h t t p : / / s c h e m a s . d a t a c o n t r a c t . o r g / 2 0 0 4 / 0 7 / S y s t e m . W i n d o w s " > < b : _ x > 9 1 6 . 8 0 7 6 2 1 1 3 5 3 3 1 7 1 < / b : _ x > < b : _ y > 3 3 9 < / b : _ y > < / L o c a t i o n > < S h a p e R o t a t e A n g l e > 3 6 0 < / S h a p e R o t a t e A n g l e > < W i d t h > 1 6 < / W i d t h > < / a : V a l u e > < / a : K e y V a l u e O f D i a g r a m O b j e c t K e y a n y T y p e z b w N T n L X > < a : K e y V a l u e O f D i a g r a m O b j e c t K e y a n y T y p e z b w N T n L X > < a : K e y > < K e y > R e l a t i o n s h i p s \ & l t ; T a b l e s \ T r a n s a c t i o n M a s t e r \ C o l u m n s \ B r a n c h _ N u m b e r & g t ; - & l t ; T a b l e s \ L o c a t i o n M a s t e r \ C o l u m n s \ B r a n c h _ N u m b e r & g t ; \ P K < / K e y > < / a : K e y > < a : V a l u e   i : t y p e = " D i a g r a m D i s p l a y L i n k E n d p o i n t V i e w S t a t e " > < H e i g h t > 1 6 < / H e i g h t > < L a b e l L o c a t i o n   x m l n s : b = " h t t p : / / s c h e m a s . d a t a c o n t r a c t . o r g / 2 0 0 4 / 0 7 / S y s t e m . W i n d o w s " > < b : _ x > 1 1 3 7 . 6 1 5 2 4 2 < / b : _ x > < b : _ y > 2 6 4 . 1 2 2 7 3 4 2 4 9 8 1 9 5 3 < / b : _ y > < / L a b e l L o c a t i o n > < L o c a t i o n   x m l n s : b = " h t t p : / / s c h e m a s . d a t a c o n t r a c t . o r g / 2 0 0 4 / 0 7 / S y s t e m . W i n d o w s " > < b : _ x > 1 1 4 5 . 6 1 5 2 4 2 < / b : _ x > < b : _ y > 2 6 4 . 1 2 2 7 3 4 2 4 9 8 1 9 5 3 < / b : _ y > < / L o c a t i o n > < S h a p e R o t a t e A n g l e > 9 0 < / S h a p e R o t a t e A n g l e > < W i d t h > 1 6 < / W i d t h > < / a : V a l u e > < / a : K e y V a l u e O f D i a g r a m O b j e c t K e y a n y T y p e z b w N T n L X > < a : K e y V a l u e O f D i a g r a m O b j e c t K e y a n y T y p e z b w N T n L X > < a : K e y > < K e y > R e l a t i o n s h i p s \ & l t ; T a b l e s \ T r a n s a c t i o n M a s t e r \ C o l u m n s \ B r a n c h _ N u m b e r & g t ; - & l t ; T a b l e s \ L o c a t i o n M a s t e r \ C o l u m n s \ B r a n c h _ N u m b e r & g t ; \ C r o s s F i l t e r < / K e y > < / a : K e y > < a : V a l u e   i : t y p e = " D i a g r a m D i s p l a y L i n k C r o s s F i l t e r V i e w S t a t e " > < P o i n t s   x m l n s : b = " h t t p : / / s c h e m a s . d a t a c o n t r a c t . o r g / 2 0 0 4 / 0 7 / S y s t e m . W i n d o w s " > < b : P o i n t > < b : _ x > 9 3 2 . 8 0 7 6 2 1 1 3 5 3 3 1 8 3 < / b : _ x > < b : _ y > 3 3 9 < / b : _ y > < / b : P o i n t > < b : P o i n t > < b : _ x > 9 5 7 . 9 4 2 2 2 4 5 0 0 0 0 0 0 7 < / b : _ x > < b : _ y > 3 3 9 < / b : _ y > < / b : P o i n t > < b : P o i n t > < b : _ x > 9 5 9 . 9 4 2 2 2 4 5 0 0 0 0 0 0 7 < / b : _ x > < b : _ y > 3 3 7 < / b : _ y > < / b : P o i n t > < b : P o i n t > < b : _ x > 9 5 9 . 9 4 2 2 2 4 5 0 0 0 0 0 0 7 < / b : _ x > < b : _ y > 2 8 5 . 6 2 2 7 3 4 < / b : _ y > < / b : P o i n t > < b : P o i n t > < b : _ x > 9 6 1 . 9 4 2 2 2 4 5 0 0 0 0 0 0 7 < / b : _ x > < b : _ y > 2 8 3 . 6 2 2 7 3 4 < / b : _ y > < / b : P o i n t > < b : P o i n t > < b : _ x > 1 1 4 3 . 6 1 5 2 4 2 < / b : _ x > < b : _ y > 2 8 3 . 6 2 2 7 3 4 < / b : _ y > < / b : P o i n t > < b : P o i n t > < b : _ x > 1 1 4 5 . 6 1 5 2 4 2 < / b : _ x > < b : _ y > 2 8 1 . 6 2 2 7 3 4 < / b : _ y > < / b : P o i n t > < b : P o i n t > < b : _ x > 1 1 4 5 . 6 1 5 2 4 2 < / b : _ x > < b : _ y > 2 8 0 . 1 2 2 7 3 4 2 4 9 8 1 9 5 3 < / b : _ y > < / b : P o i n t > < / P o i n t s > < / a : V a l u e > < / a : K e y V a l u e O f D i a g r a m O b j e c t K e y a n y T y p e z b w N T n L X > < a : K e y V a l u e O f D i a g r a m O b j e c t K e y a n y T y p e z b w N T n L X > < a : K e y > < K e y > R e l a t i o n s h i p s \ & l t ; T a b l e s \ T r a n s a c t i o n M a s t e r \ C o l u m n s \ C u s t o m e r _ N u m b e r & g t ; - & l t ; T a b l e s \ C u s t o m e r M a s t e r \ C o l u m n s \ C u s t o m e r _ N u m b e r & g t ; < / K e y > < / a : K e y > < a : V a l u e   i : t y p e = " D i a g r a m D i s p l a y L i n k V i e w S t a t e " > < A u t o m a t i o n P r o p e r t y H e l p e r T e x t > E n d   p o i n t   1 :   ( 7 1 1 . 8 0 7 6 2 1 1 3 5 3 3 2 , 3 5 9 ) .   E n d   p o i n t   2 :   ( 5 3 0 , 5 5 3 . 1 2 2 7 3 4 )   < / A u t o m a t i o n P r o p e r t y H e l p e r T e x t > < L a y e d O u t > t r u e < / L a y e d O u t > < P o i n t s   x m l n s : b = " h t t p : / / s c h e m a s . d a t a c o n t r a c t . o r g / 2 0 0 4 / 0 7 / S y s t e m . W i n d o w s " > < b : P o i n t > < b : _ x > 7 1 1 . 8 0 7 6 2 1 1 3 5 3 3 1 7 1 < / b : _ x > < b : _ y > 3 5 9 < / b : _ y > < / b : P o i n t > < b : P o i n t > < b : _ x > 6 2 2 . 9 0 3 8 1 0 5 < / b : _ x > < b : _ y > 3 5 9 < / b : _ y > < / b : P o i n t > < b : P o i n t > < b : _ x > 6 2 0 . 9 0 3 8 1 0 5 < / b : _ x > < b : _ y > 3 6 1 < / b : _ y > < / b : P o i n t > < b : P o i n t > < b : _ x > 6 2 0 . 9 0 3 8 1 0 5 < / b : _ x > < b : _ y > 5 5 1 . 1 2 2 7 3 4 < / b : _ y > < / b : P o i n t > < b : P o i n t > < b : _ x > 6 1 8 . 9 0 3 8 1 0 5 < / b : _ x > < b : _ y > 5 5 3 . 1 2 2 7 3 4 < / b : _ y > < / b : P o i n t > < b : P o i n t > < b : _ x > 5 2 9 . 9 9 9 9 9 9 9 9 9 9 9 9 8 9 < / b : _ x > < b : _ y > 5 5 3 . 1 2 2 7 3 4 < / b : _ y > < / b : P o i n t > < / P o i n t s > < / a : V a l u e > < / a : K e y V a l u e O f D i a g r a m O b j e c t K e y a n y T y p e z b w N T n L X > < a : K e y V a l u e O f D i a g r a m O b j e c t K e y a n y T y p e z b w N T n L X > < a : K e y > < K e y > R e l a t i o n s h i p s \ & l t ; T a b l e s \ T r a n s a c t i o n M a s t e r \ C o l u m n s \ C u s t o m e r _ N u m b e r & g t ; - & l t ; T a b l e s \ C u s t o m e r M a s t e r \ C o l u m n s \ C u s t o m e r _ N u m b e r & g t ; \ F K < / K e y > < / a : K e y > < a : V a l u e   i : t y p e = " D i a g r a m D i s p l a y L i n k E n d p o i n t V i e w S t a t e " > < H e i g h t > 1 6 < / H e i g h t > < L a b e l L o c a t i o n   x m l n s : b = " h t t p : / / s c h e m a s . d a t a c o n t r a c t . o r g / 2 0 0 4 / 0 7 / S y s t e m . W i n d o w s " > < b : _ x > 7 1 1 . 8 0 7 6 2 1 1 3 5 3 3 1 7 1 < / b : _ x > < b : _ y > 3 5 1 < / b : _ y > < / L a b e l L o c a t i o n > < L o c a t i o n   x m l n s : b = " h t t p : / / s c h e m a s . d a t a c o n t r a c t . o r g / 2 0 0 4 / 0 7 / S y s t e m . W i n d o w s " > < b : _ x > 7 2 7 . 8 0 7 6 2 1 1 3 5 3 3 1 7 1 < / b : _ x > < b : _ y > 3 5 9 < / b : _ y > < / L o c a t i o n > < S h a p e R o t a t e A n g l e > 1 8 0 < / S h a p e R o t a t e A n g l e > < W i d t h > 1 6 < / W i d t h > < / a : V a l u e > < / a : K e y V a l u e O f D i a g r a m O b j e c t K e y a n y T y p e z b w N T n L X > < a : K e y V a l u e O f D i a g r a m O b j e c t K e y a n y T y p e z b w N T n L X > < a : K e y > < K e y > R e l a t i o n s h i p s \ & l t ; T a b l e s \ T r a n s a c t i o n M a s t e r \ C o l u m n s \ C u s t o m e r _ N u m b e r & g t ; - & l t ; T a b l e s \ C u s t o m e r M a s t e r \ C o l u m n s \ C u s t o m e r _ N u m b e r & g t ; \ P K < / K e y > < / a : K e y > < a : V a l u e   i : t y p e = " D i a g r a m D i s p l a y L i n k E n d p o i n t V i e w S t a t e " > < H e i g h t > 1 6 < / H e i g h t > < L a b e l L o c a t i o n   x m l n s : b = " h t t p : / / s c h e m a s . d a t a c o n t r a c t . o r g / 2 0 0 4 / 0 7 / S y s t e m . W i n d o w s " > < b : _ x > 5 1 3 . 9 9 9 9 9 9 9 9 9 9 9 9 8 9 < / b : _ x > < b : _ y > 5 4 5 . 1 2 2 7 3 4 < / b : _ y > < / L a b e l L o c a t i o n > < L o c a t i o n   x m l n s : b = " h t t p : / / s c h e m a s . d a t a c o n t r a c t . o r g / 2 0 0 4 / 0 7 / S y s t e m . W i n d o w s " > < b : _ x > 5 1 4 < / b : _ x > < b : _ y > 5 5 3 . 1 2 2 7 3 4 < / b : _ y > < / L o c a t i o n > < S h a p e R o t a t e A n g l e > 3 6 0 < / S h a p e R o t a t e A n g l e > < W i d t h > 1 6 < / W i d t h > < / a : V a l u e > < / a : K e y V a l u e O f D i a g r a m O b j e c t K e y a n y T y p e z b w N T n L X > < a : K e y V a l u e O f D i a g r a m O b j e c t K e y a n y T y p e z b w N T n L X > < a : K e y > < K e y > R e l a t i o n s h i p s \ & l t ; T a b l e s \ T r a n s a c t i o n M a s t e r \ C o l u m n s \ C u s t o m e r _ N u m b e r & g t ; - & l t ; T a b l e s \ C u s t o m e r M a s t e r \ C o l u m n s \ C u s t o m e r _ N u m b e r & g t ; \ C r o s s F i l t e r < / K e y > < / a : K e y > < a : V a l u e   i : t y p e = " D i a g r a m D i s p l a y L i n k C r o s s F i l t e r V i e w S t a t e " > < P o i n t s   x m l n s : b = " h t t p : / / s c h e m a s . d a t a c o n t r a c t . o r g / 2 0 0 4 / 0 7 / S y s t e m . W i n d o w s " > < b : P o i n t > < b : _ x > 7 1 1 . 8 0 7 6 2 1 1 3 5 3 3 1 7 1 < / b : _ x > < b : _ y > 3 5 9 < / b : _ y > < / b : P o i n t > < b : P o i n t > < b : _ x > 6 2 2 . 9 0 3 8 1 0 5 < / b : _ x > < b : _ y > 3 5 9 < / b : _ y > < / b : P o i n t > < b : P o i n t > < b : _ x > 6 2 0 . 9 0 3 8 1 0 5 < / b : _ x > < b : _ y > 3 6 1 < / b : _ y > < / b : P o i n t > < b : P o i n t > < b : _ x > 6 2 0 . 9 0 3 8 1 0 5 < / b : _ x > < b : _ y > 5 5 1 . 1 2 2 7 3 4 < / b : _ y > < / b : P o i n t > < b : P o i n t > < b : _ x > 6 1 8 . 9 0 3 8 1 0 5 < / b : _ x > < b : _ y > 5 5 3 . 1 2 2 7 3 4 < / b : _ y > < / b : P o i n t > < b : P o i n t > < b : _ x > 5 2 9 . 9 9 9 9 9 9 9 9 9 9 9 9 8 9 < / b : _ x > < b : _ y > 5 5 3 . 1 2 2 7 3 4 < / b : _ y > < / b : P o i n t > < / P o i n t s > < / a : V a l u e > < / a : K e y V a l u e O f D i a g r a m O b j e c t K e y a n y T y p e z b w N T n L X > < a : K e y V a l u e O f D i a g r a m O b j e c t K e y a n y T y p e z b w N T n L X > < a : K e y > < K e y > R e l a t i o n s h i p s \ & l t ; T a b l e s \ S a l e s _ B y _ E m p l o y e e \ C o l u m n s \ E m p l o y e e _ N u m b e r & g t ; - & l t ; T a b l e s \ E m p l o y e e _ M a s t e r \ C o l u m n s \ E m p l o y e e _ N u m b e r & g t ; < / K e y > < / a : K e y > < a : V a l u e   i : t y p e = " D i a g r a m D i s p l a y L i n k V i e w S t a t e " > < A u t o m a t i o n P r o p e r t y H e l p e r T e x t > E n d   p o i n t   1 :   ( 1 4 1 3 . 3 2 6 6 7 4 , - 1 6 ) .   E n d   p o i n t   2 :   ( 4 1 9 . 9 0 3 8 1 1 , - 1 5 . 9 9 9 9 9 9 9 9 9 9 9 9 9 )   < / A u t o m a t i o n P r o p e r t y H e l p e r T e x t > < L a y e d O u t > t r u e < / L a y e d O u t > < P o i n t s   x m l n s : b = " h t t p : / / s c h e m a s . d a t a c o n t r a c t . o r g / 2 0 0 4 / 0 7 / S y s t e m . W i n d o w s " > < b : P o i n t > < b : _ x > 1 4 1 3 . 3 2 6 6 7 4 < / b : _ x > < b : _ y > - 1 6 . 0 0 0 0 0 0 0 0 0 0 0 0 0 1 1 < / b : _ y > < / b : P o i n t > < b : P o i n t > < b : _ x > 1 4 1 3 . 3 2 6 6 7 4 < / b : _ x > < b : _ y > - 2 2 . 5 < / b : _ y > < / b : P o i n t > < b : P o i n t > < b : _ x > 1 4 1 1 . 3 2 6 6 7 4 < / b : _ x > < b : _ y > - 2 4 . 5 < / b : _ y > < / b : P o i n t > < b : P o i n t > < b : _ x > 4 2 1 . 9 0 3 8 1 1 < / b : _ x > < b : _ y > - 2 4 . 5 < / b : _ y > < / b : P o i n t > < b : P o i n t > < b : _ x > 4 1 9 . 9 0 3 8 1 1 < / b : _ x > < b : _ y > - 2 2 . 5 < / b : _ y > < / b : P o i n t > < b : P o i n t > < b : _ x > 4 1 9 . 9 0 3 8 1 1 < / b : _ x > < b : _ y > - 1 5 . 9 9 9 9 9 9 9 9 9 9 9 9 9 4 7 < / b : _ y > < / b : P o i n t > < / P o i n t s > < / a : V a l u e > < / a : K e y V a l u e O f D i a g r a m O b j e c t K e y a n y T y p e z b w N T n L X > < a : K e y V a l u e O f D i a g r a m O b j e c t K e y a n y T y p e z b w N T n L X > < a : K e y > < K e y > R e l a t i o n s h i p s \ & l t ; T a b l e s \ S a l e s _ B y _ E m p l o y e e \ C o l u m n s \ E m p l o y e e _ N u m b e r & g t ; - & l t ; T a b l e s \ E m p l o y e e _ M a s t e r \ C o l u m n s \ E m p l o y e e _ N u m b e r & g t ; \ F K < / K e y > < / a : K e y > < a : V a l u e   i : t y p e = " D i a g r a m D i s p l a y L i n k E n d p o i n t V i e w S t a t e " > < H e i g h t > 1 6 < / H e i g h t > < L a b e l L o c a t i o n   x m l n s : b = " h t t p : / / s c h e m a s . d a t a c o n t r a c t . o r g / 2 0 0 4 / 0 7 / S y s t e m . W i n d o w s " > < b : _ x > 1 4 0 5 . 3 2 6 6 7 4 < / b : _ x > < b : _ y > - 1 6 . 0 0 0 0 0 0 0 0 0 0 0 0 0 1 1 < / b : _ y > < / L a b e l L o c a t i o n > < L o c a t i o n   x m l n s : b = " h t t p : / / s c h e m a s . d a t a c o n t r a c t . o r g / 2 0 0 4 / 0 7 / S y s t e m . W i n d o w s " > < b : _ x > 1 4 1 3 . 3 2 6 6 7 4 < / b : _ x > < b : _ y > - 1 . 0 6 5 8 1 4 1 0 3 6 4 0 1 5 0 3 E - 1 4 < / b : _ y > < / L o c a t i o n > < S h a p e R o t a t e A n g l e > 2 7 0 < / S h a p e R o t a t e A n g l e > < W i d t h > 1 6 < / W i d t h > < / a : V a l u e > < / a : K e y V a l u e O f D i a g r a m O b j e c t K e y a n y T y p e z b w N T n L X > < a : K e y V a l u e O f D i a g r a m O b j e c t K e y a n y T y p e z b w N T n L X > < a : K e y > < K e y > R e l a t i o n s h i p s \ & l t ; T a b l e s \ S a l e s _ B y _ E m p l o y e e \ C o l u m n s \ E m p l o y e e _ N u m b e r & g t ; - & l t ; T a b l e s \ E m p l o y e e _ M a s t e r \ C o l u m n s \ E m p l o y e e _ N u m b e r & g t ; \ P K < / K e y > < / a : K e y > < a : V a l u e   i : t y p e = " D i a g r a m D i s p l a y L i n k E n d p o i n t V i e w S t a t e " > < H e i g h t > 1 6 < / H e i g h t > < L a b e l L o c a t i o n   x m l n s : b = " h t t p : / / s c h e m a s . d a t a c o n t r a c t . o r g / 2 0 0 4 / 0 7 / S y s t e m . W i n d o w s " > < b : _ x > 4 1 1 . 9 0 3 8 1 1 < / b : _ x > < b : _ y > - 1 5 . 9 9 9 9 9 9 9 9 9 9 9 9 9 4 7 < / b : _ y > < / L a b e l L o c a t i o n > < L o c a t i o n   x m l n s : b = " h t t p : / / s c h e m a s . d a t a c o n t r a c t . o r g / 2 0 0 4 / 0 7 / S y s t e m . W i n d o w s " > < b : _ x > 4 1 9 . 9 0 3 8 1 1 < / b : _ x > < b : _ y > 5 . 3 2 9 0 7 0 5 1 8 2 0 0 7 5 1 4 E - 1 4 < / b : _ y > < / L o c a t i o n > < S h a p e R o t a t e A n g l e > 2 7 0 < / S h a p e R o t a t e A n g l e > < W i d t h > 1 6 < / W i d t h > < / a : V a l u e > < / a : K e y V a l u e O f D i a g r a m O b j e c t K e y a n y T y p e z b w N T n L X > < a : K e y V a l u e O f D i a g r a m O b j e c t K e y a n y T y p e z b w N T n L X > < a : K e y > < K e y > R e l a t i o n s h i p s \ & l t ; T a b l e s \ S a l e s _ B y _ E m p l o y e e \ C o l u m n s \ E m p l o y e e _ N u m b e r & g t ; - & l t ; T a b l e s \ E m p l o y e e _ M a s t e r \ C o l u m n s \ E m p l o y e e _ N u m b e r & g t ; \ C r o s s F i l t e r < / K e y > < / a : K e y > < a : V a l u e   i : t y p e = " D i a g r a m D i s p l a y L i n k C r o s s F i l t e r V i e w S t a t e " > < P o i n t s   x m l n s : b = " h t t p : / / s c h e m a s . d a t a c o n t r a c t . o r g / 2 0 0 4 / 0 7 / S y s t e m . W i n d o w s " > < b : P o i n t > < b : _ x > 1 4 1 3 . 3 2 6 6 7 4 < / b : _ x > < b : _ y > - 1 6 . 0 0 0 0 0 0 0 0 0 0 0 0 0 1 1 < / b : _ y > < / b : P o i n t > < b : P o i n t > < b : _ x > 1 4 1 3 . 3 2 6 6 7 4 < / b : _ x > < b : _ y > - 2 2 . 5 < / b : _ y > < / b : P o i n t > < b : P o i n t > < b : _ x > 1 4 1 1 . 3 2 6 6 7 4 < / b : _ x > < b : _ y > - 2 4 . 5 < / b : _ y > < / b : P o i n t > < b : P o i n t > < b : _ x > 4 2 1 . 9 0 3 8 1 1 < / b : _ x > < b : _ y > - 2 4 . 5 < / b : _ y > < / b : P o i n t > < b : P o i n t > < b : _ x > 4 1 9 . 9 0 3 8 1 1 < / b : _ x > < b : _ y > - 2 2 . 5 < / b : _ y > < / b : P o i n t > < b : P o i n t > < b : _ x > 4 1 9 . 9 0 3 8 1 1 < / b : _ x > < b : _ y > - 1 5 . 9 9 9 9 9 9 9 9 9 9 9 9 9 4 7 < / b : _ y > < / b : P o i n t > < / P o i n t s > < / a : V a l u e > < / a : K e y V a l u e O f D i a g r a m O b j e c t K e y a n y T y p e z b w N T n L X > < a : K e y V a l u e O f D i a g r a m O b j e c t K e y a n y T y p e z b w N T n L X > < a : K e y > < K e y > R e l a t i o n s h i p s \ & l t ; T a b l e s \ S a l e s _ B y _ E m p l o y e e \ C o l u m n s \ B r a n c h _ N u m b e r & g t ; - & l t ; T a b l e s \ L o c a t i o n M a s t e r \ C o l u m n s \ B r a n c h _ N u m b e r & g t ; < / K e y > < / a : K e y > < a : V a l u e   i : t y p e = " D i a g r a m D i s p l a y L i n k V i e w S t a t e " > < A u t o m a t i o n P r o p e r t y H e l p e r T e x t > E n d   p o i n t   1 :   ( 1 2 9 5 . 8 7 4 7 6 8 4 9 7 5 5 , 3 7 0 . 5 ) .   E n d   p o i n t   2 :   ( 1 1 8 5 . 6 1 5 2 4 2 , 2 8 0 . 1 2 2 7 3 4 2 4 9 8 2 )   < / A u t o m a t i o n P r o p e r t y H e l p e r T e x t > < L a y e d O u t > t r u e < / L a y e d O u t > < P o i n t s   x m l n s : b = " h t t p : / / s c h e m a s . d a t a c o n t r a c t . o r g / 2 0 0 4 / 0 7 / S y s t e m . W i n d o w s " > < b : P o i n t > < b : _ x > 1 2 9 5 . 8 7 4 7 6 8 4 9 7 5 4 7 8 < / b : _ x > < b : _ y > 3 7 0 . 5 < / b : _ y > < / b : P o i n t > < b : P o i n t > < b : _ x > 1 2 9 5 . 8 7 4 7 6 8 4 9 7 5 4 7 8 < / b : _ x > < b : _ y > 2 9 0 . 6 2 2 7 3 4 < / b : _ y > < / b : P o i n t > < b : P o i n t > < b : _ x > 1 2 9 3 . 8 7 4 7 6 8 4 9 7 5 4 7 8 < / b : _ x > < b : _ y > 2 8 8 . 6 2 2 7 3 4 < / b : _ y > < / b : P o i n t > < b : P o i n t > < b : _ x > 1 1 8 7 . 6 1 5 2 4 2 < / b : _ x > < b : _ y > 2 8 8 . 6 2 2 7 3 4 < / b : _ y > < / b : P o i n t > < b : P o i n t > < b : _ x > 1 1 8 5 . 6 1 5 2 4 2 < / b : _ x > < b : _ y > 2 8 6 . 6 2 2 7 3 4 < / b : _ y > < / b : P o i n t > < b : P o i n t > < b : _ x > 1 1 8 5 . 6 1 5 2 4 2 < / b : _ x > < b : _ y > 2 8 0 . 1 2 2 7 3 4 2 4 9 8 1 9 6 4 < / b : _ y > < / b : P o i n t > < / P o i n t s > < / a : V a l u e > < / a : K e y V a l u e O f D i a g r a m O b j e c t K e y a n y T y p e z b w N T n L X > < a : K e y V a l u e O f D i a g r a m O b j e c t K e y a n y T y p e z b w N T n L X > < a : K e y > < K e y > R e l a t i o n s h i p s \ & l t ; T a b l e s \ S a l e s _ B y _ E m p l o y e e \ C o l u m n s \ B r a n c h _ N u m b e r & g t ; - & l t ; T a b l e s \ L o c a t i o n M a s t e r \ C o l u m n s \ B r a n c h _ N u m b e r & g t ; \ F K < / K e y > < / a : K e y > < a : V a l u e   i : t y p e = " D i a g r a m D i s p l a y L i n k E n d p o i n t V i e w S t a t e " > < H e i g h t > 1 6 < / H e i g h t > < L a b e l L o c a t i o n   x m l n s : b = " h t t p : / / s c h e m a s . d a t a c o n t r a c t . o r g / 2 0 0 4 / 0 7 / S y s t e m . W i n d o w s " > < b : _ x > 1 2 9 5 . 8 7 4 7 6 8 4 9 7 5 4 7 8 < / b : _ x > < b : _ y > 3 6 2 . 5 < / b : _ y > < / L a b e l L o c a t i o n > < L o c a t i o n   x m l n s : b = " h t t p : / / s c h e m a s . d a t a c o n t r a c t . o r g / 2 0 0 4 / 0 7 / S y s t e m . W i n d o w s " > < b : _ x > 1 3 1 3 . 3 2 6 6 7 3 9 7 3 6 6 0 5 < / b : _ x > < b : _ y > 3 7 2 . 5 < / b : _ y > < / L o c a t i o n > < S h a p e R o t a t e A n g l e > 1 8 6 . 5 3 7 6 1 3 8 9 6 5 7 6 6 9 < / S h a p e R o t a t e A n g l e > < W i d t h > 1 6 < / W i d t h > < / a : V a l u e > < / a : K e y V a l u e O f D i a g r a m O b j e c t K e y a n y T y p e z b w N T n L X > < a : K e y V a l u e O f D i a g r a m O b j e c t K e y a n y T y p e z b w N T n L X > < a : K e y > < K e y > R e l a t i o n s h i p s \ & l t ; T a b l e s \ S a l e s _ B y _ E m p l o y e e \ C o l u m n s \ B r a n c h _ N u m b e r & g t ; - & l t ; T a b l e s \ L o c a t i o n M a s t e r \ C o l u m n s \ B r a n c h _ N u m b e r & g t ; \ P K < / K e y > < / a : K e y > < a : V a l u e   i : t y p e = " D i a g r a m D i s p l a y L i n k E n d p o i n t V i e w S t a t e " > < H e i g h t > 1 6 < / H e i g h t > < L a b e l L o c a t i o n   x m l n s : b = " h t t p : / / s c h e m a s . d a t a c o n t r a c t . o r g / 2 0 0 4 / 0 7 / S y s t e m . W i n d o w s " > < b : _ x > 1 1 7 7 . 6 1 5 2 4 2 < / b : _ x > < b : _ y > 2 6 4 . 1 2 2 7 3 4 2 4 9 8 1 9 6 4 < / b : _ y > < / L a b e l L o c a t i o n > < L o c a t i o n   x m l n s : b = " h t t p : / / s c h e m a s . d a t a c o n t r a c t . o r g / 2 0 0 4 / 0 7 / S y s t e m . W i n d o w s " > < b : _ x > 1 1 8 5 . 6 1 5 2 4 2 < / b : _ x > < b : _ y > 2 6 4 . 1 2 2 7 3 4 2 4 9 8 1 9 6 4 < / b : _ y > < / L o c a t i o n > < S h a p e R o t a t e A n g l e > 9 0 < / S h a p e R o t a t e A n g l e > < W i d t h > 1 6 < / W i d t h > < / a : V a l u e > < / a : K e y V a l u e O f D i a g r a m O b j e c t K e y a n y T y p e z b w N T n L X > < a : K e y V a l u e O f D i a g r a m O b j e c t K e y a n y T y p e z b w N T n L X > < a : K e y > < K e y > R e l a t i o n s h i p s \ & l t ; T a b l e s \ S a l e s _ B y _ E m p l o y e e \ C o l u m n s \ B r a n c h _ N u m b e r & g t ; - & l t ; T a b l e s \ L o c a t i o n M a s t e r \ C o l u m n s \ B r a n c h _ N u m b e r & g t ; \ C r o s s F i l t e r < / K e y > < / a : K e y > < a : V a l u e   i : t y p e = " D i a g r a m D i s p l a y L i n k C r o s s F i l t e r V i e w S t a t e " > < P o i n t s   x m l n s : b = " h t t p : / / s c h e m a s . d a t a c o n t r a c t . o r g / 2 0 0 4 / 0 7 / S y s t e m . W i n d o w s " > < b : P o i n t > < b : _ x > 1 2 9 5 . 8 7 4 7 6 8 4 9 7 5 4 7 8 < / b : _ x > < b : _ y > 3 7 0 . 5 < / b : _ y > < / b : P o i n t > < b : P o i n t > < b : _ x > 1 2 9 5 . 8 7 4 7 6 8 4 9 7 5 4 7 8 < / b : _ x > < b : _ y > 2 9 0 . 6 2 2 7 3 4 < / b : _ y > < / b : P o i n t > < b : P o i n t > < b : _ x > 1 2 9 3 . 8 7 4 7 6 8 4 9 7 5 4 7 8 < / b : _ x > < b : _ y > 2 8 8 . 6 2 2 7 3 4 < / b : _ y > < / b : P o i n t > < b : P o i n t > < b : _ x > 1 1 8 7 . 6 1 5 2 4 2 < / b : _ x > < b : _ y > 2 8 8 . 6 2 2 7 3 4 < / b : _ y > < / b : P o i n t > < b : P o i n t > < b : _ x > 1 1 8 5 . 6 1 5 2 4 2 < / b : _ x > < b : _ y > 2 8 6 . 6 2 2 7 3 4 < / b : _ y > < / b : P o i n t > < b : P o i n t > < b : _ x > 1 1 8 5 . 6 1 5 2 4 2 < / b : _ x > < b : _ y > 2 8 0 . 1 2 2 7 3 4 2 4 9 8 1 9 6 4 < / b : _ y > < / b : P o i n t > < / P o i n t s > < / a : V a l u e > < / a : K e y V a l u e O f D i a g r a m O b j e c t K e y a n y T y p e z b w N T n L X > < / V i e w S t a t e s > < / D i a g r a m M a n a g e r . S e r i a l i z a b l e D i a g r a m > < / A r r a y O f D i a g r a m M a n a g e r . S e r i a l i z a b l e D i a g r a m > ] ] > < / 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 C o l u m n s \ C u s t o m e r _ N u m b e r < / K e y > < / a : K e y > < a : V a l u e   i : t y p e = " T a b l e W i d g e t B a s e V i e w S t a t e " / > < / a : K e y V a l u e O f D i a g r a m O b j e c t K e y a n y T y p e z b w N T n L X > < a : K e y V a l u e O f D i a g r a m O b j e c t K e y a n y T y p e z b w N T n L X > < a : K e y > < K e y > C o l u m n s \ F i r s t O f C u s t o m e r _ N a m e < / K e y > < / a : K e y > < a : V a l u e   i : t y p e = " T a b l e W i d g e t B a s e V i e w S t a t e " / > < / a : K e y V a l u e O f D i a g r a m O b j e c t K e y a n y T y p e z b w N T n L X > < a : K e y V a l u e O f D i a g r a m O b j e c t K e y a n y T y p e z b w N T n L X > < a : K e y > < K e y > C o l u m n s \ F i r s t O f C i t y < / K e y > < / a : K e y > < a : V a l u e   i : t y p e = " T a b l e W i d g e t B a s e V i e w S t a t e " / > < / a : K e y V a l u e O f D i a g r a m O b j e c t K e y a n y T y p e z b w N T n L X > < a : K e y V a l u e O f D i a g r a m O b j e c t K e y a n y T y p e z b w N T n L X > < a : K e y > < K e y > C o l u m n s \ F i r s t O f S t a t e 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 T e s t   C o m m e n t s 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 T e s t   C o m m e n t s 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 C o l u m n s \ C o m m e n t   N u m b e r < / K e y > < / a : K e y > < a : V a l u e   i : t y p e = " T a b l e W i d g e t B a s e V i e w S t a t e " / > < / a : K e y V a l u e O f D i a g r a m O b j e c t K e y a n y T y p e z b w N T n L X > < a : K e y V a l u e O f D i a g r a m O b j e c t K e y a n y T y p e z b w N T n L X > < a : K e y > < K e y > C o l u m n s \ C o m m e n t < / K e y > < / a : K e y > < a : V a l u e   i : t y p e = " T a b l e W i d g e t B a s e V i e w S t a t e " / > < / a : K e y V a l u e O f D i a g r a m O b j e c t K e y a n y T y p e z b w N T n L X > < a : K e y V a l u e O f D i a g r a m O b j e c t K e y a n y T y p e z b w N T n L X > < a : K e y > < K e y > C o l u m n s \ C o m m e n t   L e n g t h 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 S a l e s _ B y _ E m p l o y e e 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 S a l e s _ B y _ E m p l o y e e 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 C o l u m n s \ B r a n c h _ N u m b e r < / K e y > < / a : K e y > < a : V a l u e   i : t y p e = " T a b l e W i d g e t B a s e V i e w S t a t e " / > < / a : K e y V a l u e O f D i a g r a m O b j e c t K e y a n y T y p e z b w N T n L X > < a : K e y V a l u e O f D i a g r a m O b j e c t K e y a n y T y p e z b w N T n L X > < a : K e y > < K e y > C o l u m n s \ E m p l o y e e _ N u m b e r < / 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 C o l u m n s \ J o b _ C o d e < / K e y > < / a : K e y > < a : V a l u e   i : t y p e = " T a b l e W i d g e t B a s e V i e w S t a t e " / > < / a : K e y V a l u e O f D i a g r a m O b j e c t K e y a n y T y p e z b w N T n L X > < a : K e y V a l u e O f D i a g r a m O b j e c t K e y a n y T y p e z b w N T n L X > < a : K e y > < K e y > C o l u m n s \ I n v o i c e _ N u m b e r < / K e y > < / a : K e y > < a : V a l u e   i : t y p e = " T a b l e W i d g e t B a s e V i e w S t a t e " / > < / a : K e y V a l u e O f D i a g r a m O b j e c t K e y a n y T y p e z b w N T n L X > < a : K e y V a l u e O f D i a g r a m O b j e c t K e y a n y T y p e z b w N T n L X > < a : K e y > < K e y > C o l u m n s \ S e r v i c e _ D a t e < / K e y > < / a : K e y > < a : V a l u e   i : t y p e = " T a b l e W i d g e t B a s e V i e w S t a t e " / > < / a : K e y V a l u e O f D i a g r a m O b j e c t K e y a n y T y p e z b w N T n L X > < a : K e y V a l u e O f D i a g r a m O b j e c t K e y a n y T y p e z b w N T n L X > < a : K e y > < K e y > C o l u m n s \ I n v o i c e _ D a t e < / K e y > < / a : K e y > < a : V a l u e   i : t y p e = " T a b l e W i d g e t B a s e V i e w S t a t e " / > < / a : K e y V a l u e O f D i a g r a m O b j e c t K e y a n y T y p e z b w N T n L X > < a : K e y V a l u e O f D i a g r a m O b j e c t K e y a n y T y p e z b w N T n L X > < a : K e y > < K e y > C o l u m n s \ S a l e s _ A m o u n t < / K e y > < / a : K e y > < a : V a l u e   i : t y p e = " T a b l e W i d g e t B a s e V i e w S t a t e " / > < / a : K e y V a l u e O f D i a g r a m O b j e c t K e y a n y T y p e z b w N T n L X > < a : K e y V a l u e O f D i a g r a m O b j e c t K e y a n y T y p e z b w N T n L X > < a : K e y > < K e y > C o l u m n s \ C o n t r a c t e d   H o u r s < / K e y > < / a : K e y > < a : V a l u e   i : t y p e = " T a b l e W i d g e t B a s e V i e w S t a t e " / > < / a : K e y V a l u e O f D i a g r a m O b j e c t K e y a n y T y p e z b w N T n L X > < a : K e y V a l u e O f D i a g r a m O b j e c t K e y a n y T y p e z b w N T n L X > < a : K e y > < K e y > C o l u m n s \ S a l e s _ P e r i o d 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 N u m < / 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 C o l u m n s \ B r a n c h _ N u m b e r < / K e y > < / a : K e y > < a : V a l u e   i : t y p e = " T a b l e W i d g e t B a s e V i e w S t a t e " / > < / a : K e y V a l u e O f D i a g r a m O b j e c t K e y a n y T y p e z b w N T n L X > < a : K e y V a l u e O f D i a g r a m O b j e c t K e y a n y T y p e z b w N T n L X > < a : K e y > < K e y > C o l u m n s \ P r o d u c t _ N u m b e r < / 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 E m p l o y e e _ M a s t e r 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 E m p l o y e e _ M a s t e r 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 C o l u m n s \ E m p l o y e e _ N u m b e r < / 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 C o l u m n s \ E m p l o y e e _ S t a t u s < / K e y > < / a : K e y > < a : V a l u e   i : t y p e = " T a b l e W i d g e t B a s e V i e w S t a t e " / > < / a : K e y V a l u e O f D i a g r a m O b j e c t K e y a n y T y p e z b w N T n L X > < a : K e y V a l u e O f D i a g r a m O b j e c t K e y a n y T y p e z b w N T n L X > < a : K e y > < K e y > C o l u m n s \ H i r e _ D a t e < / K e y > < / a : K e y > < a : V a l u e   i : t y p e = " T a b l e W i d g e t B a s e V i e w S t a t e " / > < / a : K e y V a l u e O f D i a g r a m O b j e c t K e y a n y T y p e z b w N T n L X > < a : K e y V a l u e O f D i a g r a m O b j e c t K e y a n y T y p e z b w N T n L X > < a : K e y > < K e y > C o l u m n s \ L a s t _ D a t e _ W o r k e d < / 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 C o l u m n s \ J o b _ C o d e < / K e y > < / a : K e y > < a : V a l u e   i : t y p e = " T a b l e W i d g e t B a s e V i e w S t a t e " / > < / a : K e y V a l u e O f D i a g r a m O b j e c t K e y a n y T y p e z b w N T n L X > < a : K e y V a l u e O f D i a g r a m O b j e c t K e y a n y T y p e z b w N T n L X > < a : K e y > < K e y > C o l u m n s \ H o m e _ B r a n c h < / K e y > < / a : K e y > < a : V a l u e   i : t y p e = " T a b l e W i d g e t B a s e V i e w S t a t e " / > < / a : K e y V a l u e O f D i a g r a m O b j e c t K e y a n y T y p e z b w N T n L X > < a : K e y V a l u e O f D i a g r a m O b j e c t K e y a n y T y p e z b w N T n L X > < a : K e y > < K e y > C o l u m n s \ E m p l o y e e   F u l l   N a m e 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 C o l u m n s \ E m p l o y e e   S t a t u s < / K e y > < / a : K e y > < a : V a l u e   i : t y p e = " T a b l e W i d g e t B a s e V i e w S t a t e " / > < / a : K e y V a l u e O f D i a g r a m O b j e c t K e y a n y T y p e z b w N T n L X > < / V i e w S t a t e s > < / D i a g r a m M a n a g e r . S e r i a l i z a b l e D i a g r a m > < D i a g r a m M a n a g e r . S e r i a l i z a b l e D i a g r a m > < A d a p t e r   i : t y p e = " T a b l e W i d g e t V i e w M o d e l S a n d b o x A d a p t e r " > < T a b l e N a m e > L o c a t i o n M a s t e r 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 C o l u m n s \ B r a n c h _ N u m b e r 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 C o l u m n s \ P r o d u c t _ N u m b e r < / K e y > < / a : K e y > < a : V a l u e   i : t y p e = " T a b l e W i d g e t B a s e V i e w S t a t e " / > < / a : K e y V a l u e O f D i a g r a m O b j e c t K e y a n y T y p e z b w N T n L X > < a : K e y V a l u e O f D i a g r a m O b j e c t K e y a n y T y p e z b w N T n L X > < a : K e y > < K e y > C o l u m n s \ P r o d u c t _ D e s c r i p t i o n < / K e y > < / a : K e y > < a : V a l u e   i : t y p e = " T a b l e W i d g e t B a s e V i e w S t a t e " / > < / a : K e y V a l u e O f D i a g r a m O b j e c t K e y a n y T y p e z b w N T n L X > < a : K e y V a l u e O f D i a g r a m O b j e c t K e y a n y T y p e z b w N T n L X > < a : K e y > < K e y > C o l u m n s \ B u s i n e s s _ S e g m e n t 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 C o l u m n s \ K e y < / K e y > < / a : K e y > < a : V a l u e   i : t y p e = " T a b l e W i d g e t B a s e V i e w S t a t e " / > < / a : K e y V a l u e O f D i a g r a m O b j e c t K e y a n y T y p e z b w N T n L X > < a : K e y V a l u e O f D i a g r a m O b j e c t K e y a n y T y p e z b w N T n L X > < a : K e y > < K e y > C o l u m n s \ B r a n c h _ N u m b e r < / K e y > < / a : K e y > < a : V a l u e   i : t y p e = " T a b l e W i d g e t B a s e V i e w S t a t e " / > < / a : K e y V a l u e O f D i a g r a m O b j e c t K e y a n y T y p e z b w N T n L X > < a : K e y V a l u e O f D i a g r a m O b j e c t K e y a n y T y p e z b w N T n L X > < a : K e y > < K e y > C o l u m n s \ C u s t o m e r _ N u m b e r < / K e y > < / a : K e y > < a : V a l u e   i : t y p e = " T a b l e W i d g e t B a s e V i e w S t a t e " / > < / a : K e y V a l u e O f D i a g r a m O b j e c t K e y a n y T y p e z b w N T n L X > < a : K e y V a l u e O f D i a g r a m O b j e c t K e y a n y T y p e z b w N T n L X > < a : K e y > < K e y > C o l u m n s \ P r o d u c t _ N u m b e r < / K e y > < / a : K e y > < a : V a l u e   i : t y p e = " T a b l e W i d g e t B a s e V i e w S t a t e " / > < / a : K e y V a l u e O f D i a g r a m O b j e c t K e y a n y T y p e z b w N T n L X > < a : K e y V a l u e O f D i a g r a m O b j e c t K e y a n y T y p e z b w N T n L X > < a : K e y > < K e y > C o l u m n s \ I n v o i c e _ N u m b e r < / K e y > < / a : K e y > < a : V a l u e   i : t y p e = " T a b l e W i d g e t B a s e V i e w S t a t e " / > < / a : K e y V a l u e O f D i a g r a m O b j e c t K e y a n y T y p e z b w N T n L X > < a : K e y V a l u e O f D i a g r a m O b j e c t K e y a n y T y p e z b w N T n L X > < a : K e y > < K e y > C o l u m n s \ S e r v i c e _ D a t e < / K e y > < / a : K e y > < a : V a l u e   i : t y p e = " T a b l e W i d g e t B a s e V i e w S t a t e " / > < / a : K e y V a l u e O f D i a g r a m O b j e c t K e y a n y T y p e z b w N T n L X > < a : K e y V a l u e O f D i a g r a m O b j e c t K e y a n y T y p e z b w N T n L X > < a : K e y > < K e y > C o l u m n s \ I n v o i c e _ D a t e < / K e y > < / a : K e y > < a : V a l u e   i : t y p e = " T a b l e W i d g e t B a s e V i e w S t a t e " / > < / a : K e y V a l u e O f D i a g r a m O b j e c t K e y a n y T y p e z b w N T n L X > < a : K e y V a l u e O f D i a g r a m O b j e c t K e y a n y T y p e z b w N T n L X > < a : K e y > < K e y > C o l u m n s \ S a l e s _ A m o u n t < / K e y > < / a : K e y > < a : V a l u e   i : t y p e = " T a b l e W i d g e t B a s e V i e w S t a t e " / > < / a : K e y V a l u e O f D i a g r a m O b j e c t K e y a n y T y p e z b w N T n L X > < a : K e y V a l u e O f D i a g r a m O b j e c t K e y a n y T y p e z b w N T n L X > < a : K e y > < K e y > C o l u m n s \ C o n t r a c t e d   H o u r s < / K e y > < / a : K e y > < a : V a l u e   i : t y p e = " T a b l e W i d g e t B a s e V i e w S t a t e " / > < / a : K e y V a l u e O f D i a g r a m O b j e c t K e y a n y T y p e z b w N T n L X > < a : K e y V a l u e O f D i a g r a m O b j e c t K e y a n y T y p e z b w N T n L X > < a : K e y > < K e y > C o l u m n s \ S a l e s _ P e r i o d < / K e y > < / a : K e y > < a : V a l u e   i : t y p e = " T a b l e W i d g e t B a s e V i e w S t a t e " / > < / a : K e y V a l u e O f D i a g r a m O b j e c t K e y a n y T y p e z b w N T n L X > < a : K e y V a l u e O f D i a g r a m O b j e c t K e y a n y T y p e z b w N T n L X > < a : K e y > < K e y > C o l u m n s \ S a l e s _ R e p < / 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 C o l u m n s \ D a y _ O f _ W e e k < / K e y > < / a : K e y > < a : V a l u e   i : t y p e = " T a b l e W i d g e t B a s e V i e w S t a t e " / > < / a : K e y V a l u e O f D i a g r a m O b j e c t K e y a n y T y p e z b w N T n L X > < a : K e y V a l u e O f D i a g r a m O b j e c t K e y a n y T y p e z b w N T n L X > < a : K e y > < K e y > C o l u m n s \ m o n t h   n u m < / K e y > < / a : K e y > < a : V a l u e   i : t y p e = " T a b l e W i d g e t B a s e V i e w S t a t e " / > < / a : K e y V a l u e O f D i a g r a m O b j e c t K e y a n y T y p e z b w N T n L X > < a : K e y V a l u e O f D i a g r a m O b j e c t K e y a n y T y p e z b w N T n L X > < a : K e y > < K e y > C o l u m n s \ D o W   N u m < / 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4.xml>��< ? x m l   v e r s i o n = " 1 . 0 "   e n c o d i n g = " U T F - 1 6 " ? > < G e m i n i   x m l n s = " h t t p : / / g e m i n i / p i v o t c u s t o m i z a t i o n / 8 8 d 7 c 9 d 0 - 9 2 2 6 - 4 f c 7 - 8 8 d f - 8 e 5 9 b 5 5 e a f b 1 " > < 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 S a l e s   V o l u m e < / M e a s u r e N a m e > < D i s p l a y N a m e > S a l e s   V o l u m e 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 V o l u m e < / M e a s u r e N a m e > < D i s p l a y N a m e > V o l u m e 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 R e v e n u e   P e r   C o n t r a c t e d   H o u r < / M e a s u r e N a m e > < D i s p l a y N a m e > R e v e n u e   P e r   C o n t r a c t e d   H o u r < / 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25.xml>��< ? x m l   v e r s i o n = " 1 . 0 "   e n c o d i n g = " U T F - 1 6 " ? > < G e m i n i   x m l n s = " h t t p : / / g e m i n i / p i v o t c u s t o m i z a t i o n / a b 8 e f 4 5 2 - f a 4 3 - 4 0 b 0 - 9 b a c - 8 d b 4 7 9 3 6 a a f 0 " > < 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 V o l u m e < / M e a s u r e N a m e > < D i s p l a y N a m e > V o l u m e 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 R e v e n u e   P e r   C o n t r a c t e d   H o u r < / M e a s u r e N a m e > < D i s p l a y N a m e > R e v e n u e   P e r   C o n t r a c t e d   H o u r < / D i s p l a y N a m e > < V i s i b l e > F a l s e < / V i s i b l e > < / i t e m > < i t e m > < M e a s u r e N a m e > S a l e s   V o l u m e < / M e a s u r e N a m e > < D i s p l a y N a m e > S a l e s   V o l u m e 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26.xml>��< ? x m l   v e r s i o n = " 1 . 0 "   e n c o d i n g = " U T F - 1 6 " ? > < G e m i n i   x m l n s = " h t t p : / / g e m i n i / p i v o t c u s t o m i z a t i o n / a 7 1 f 8 1 3 0 - 1 a 3 b - 4 5 a 1 - 9 8 4 a - f 0 5 f 4 3 5 9 d 3 e 6 " > < 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 M o n t h   C l o s i n g   S a l e s < / M e a s u r e N a m e > < D i s p l a y N a m e > M o n t h   C l o s i n g   S a l e s < / D i s p l a y N a m e > < V i s i b l e > F a l s e < / V i s i b l e > < / i t e m > < i t e m > < M e a s u r e N a m e > R u n n i n g   t o t a l < / M e a s u r e N a m e > < D i s p l a y N a m e > R u n n i n g   t o t a l < / D i s p l a y N a m e > < V i s i b l e > F a l s e < / V i s i b l e > < / i t e m > < i t e m > < M e a s u r e N a m e > S a l e s   V o l u m e < / M e a s u r e N a m e > < D i s p l a y N a m e > S a l e s   V o l u m e < / D i s p l a y N a m e > < V i s i b l e > F a l s e < / V i s i b l e > < / i t e m > < i t e m > < M e a s u r e N a m e > I n d i v i d u a l   R e v e n u e < / M e a s u r e N a m e > < D i s p l a y N a m e > I n d i v i d u a l   R e v e n u e < / D i s p l a y N a m e > < V i s i b l e > F a l s e < / V i s i b l e > < / i t e m > < i t e m > < M e a s u r e N a m e > V o l u m e < / M e a s u r e N a m e > < D i s p l a y N a m e > V o l u m e 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 R e v e n u e   P e r   C o n t r a c t e d   H o u r < / M e a s u r e N a m e > < D i s p l a y N a m e > R e v e n u e   P e r   C o n t r a c t e d   H o u r < / 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27.xml>��< ? x m l   v e r s i o n = " 1 . 0 "   e n c o d i n g = " U T F - 1 6 " ? > < G e m i n i   x m l n s = " h t t p : / / g e m i n i / p i v o t c u s t o m i z a t i o n / 3 1 5 4 6 0 7 c - 5 d c 6 - 4 8 4 0 - 8 2 b d - 4 2 0 5 d c 2 2 f 0 0 5 " > < 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 M o n t h   C l o s i n g   S a l e s < / M e a s u r e N a m e > < D i s p l a y N a m e > M o n t h   C l o s i n g   S a l e s < / D i s p l a y N a m e > < V i s i b l e > F a l s e < / V i s i b l e > < / i t e m > < i t e m > < M e a s u r e N a m e > R u n n i n g   t o t a l < / M e a s u r e N a m e > < D i s p l a y N a m e > R u n n i n g   t o t a l < / D i s p l a y N a m e > < V i s i b l e > F a l s e < / V i s i b l e > < / i t e m > < i t e m > < M e a s u r e N a m e > S a l e s   V o l u m e < / M e a s u r e N a m e > < D i s p l a y N a m e > S a l e s   V o l u m e < / D i s p l a y N a m e > < V i s i b l e > F a l s e < / V i s i b l e > < / i t e m > < i t e m > < M e a s u r e N a m e > I n d i v i d u a l   R e v e n u e < / M e a s u r e N a m e > < D i s p l a y N a m e > I n d i v i d u a l   R e v e n u e < / D i s p l a y N a m e > < V i s i b l e > F a l s e < / V i s i b l e > < / i t e m > < i t e m > < M e a s u r e N a m e > V o l u m e < / M e a s u r e N a m e > < D i s p l a y N a m e > V o l u m e 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 R e v e n u e   P e r   C o n t r a c t e d   H o u r < / M e a s u r e N a m e > < D i s p l a y N a m e > R e v e n u e   P e r   C o n t r a c t e d   H o u r < / 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28.xml>��< ? x m l   v e r s i o n = " 1 . 0 "   e n c o d i n g = " U T F - 1 6 " ? > < G e m i n i   x m l n s = " h t t p : / / g e m i n i / p i v o t c u s t o m i z a t i o n / 7 f d 3 1 b 4 7 - 5 5 4 d - 4 6 9 c - 9 8 0 5 - 2 e 9 d a 8 4 c d 3 4 a " > < 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 V o l u m e < / M e a s u r e N a m e > < D i s p l a y N a m e > V o l u m e 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 R e v e n u e   P e r   C o n t r a c t e d   H o u r < / M e a s u r e N a m e > < D i s p l a y N a m e > R e v e n u e   P e r   C o n t r a c t e d   H o u r < / D i s p l a y N a m e > < V i s i b l e > F a l s e < / V i s i b l e > < / i t e m > < i t e m > < M e a s u r e N a m e > S a l e s   V o l u m e < / M e a s u r e N a m e > < D i s p l a y N a m e > S a l e s   V o l u m e 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29.xml>��< ? x m l   v e r s i o n = " 1 . 0 "   e n c o d i n g = " U T F - 1 6 " ? > < G e m i n i   x m l n s = " h t t p : / / g e m i n i / p i v o t c u s t o m i z a t i o n / 4 2 f c 4 f a 6 - 4 a e 6 - 4 2 a 5 - 8 0 7 9 - b d 3 1 b c 9 0 c 6 a 4 " > < 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 V o l u m e < / M e a s u r e N a m e > < D i s p l a y N a m e > V o l u m e 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 R e v e n u e   P e r   C o n t r a c t e d   H o u r < / M e a s u r e N a m e > < D i s p l a y N a m e > R e v e n u e   P e r   C o n t r a c t e d   H o u r < / D i s p l a y N a m e > < V i s i b l e > F a l s e < / V i s i b l e > < / i t e m > < i t e m > < M e a s u r e N a m e > S a l e s   V o l u m e < / M e a s u r e N a m e > < D i s p l a y N a m e > S a l e s   V o l u m e 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3.xml>��< ? x m l   v e r s i o n = " 1 . 0 "   e n c o d i n g = " U T F - 1 6 " ? > < G e m i n i   x m l n s = " h t t p : / / g e m i n i / p i v o t c u s t o m i z a t i o n / a a 7 f e 1 d 8 - 4 2 e c - 4 4 1 1 - b b 3 0 - c 7 9 f 5 b 7 e 3 4 0 d " > < 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 V o l u m e < / M e a s u r e N a m e > < D i s p l a y N a m e > V o l u m e 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 R e v e n u e   P e r   C o n t r a c t e d   H o u r < / M e a s u r e N a m e > < D i s p l a y N a m e > R e v e n u e   P e r   C o n t r a c t e d   H o u r < / D i s p l a y N a m e > < V i s i b l e > F a l s e < / V i s i b l e > < / i t e m > < i t e m > < M e a s u r e N a m e > S a l e s   V o l u m e < / M e a s u r e N a m e > < D i s p l a y N a m e > S a l e s   V o l u m e 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30.xml>��< ? x m l   v e r s i o n = " 1 . 0 "   e n c o d i n g = " U T F - 1 6 " ? > < G e m i n i   x m l n s = " h t t p : / / g e m i n i / p i v o t c u s t o m i z a t i o n / 0 d 7 7 e c a 2 - b b 0 a - 4 0 2 a - b 2 3 5 - 1 d d 5 6 2 f e 6 8 3 b " > < 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 S a l e s   V o l u m e < / M e a s u r e N a m e > < D i s p l a y N a m e > S a l e s   V o l u m e 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 V o l u m e < / M e a s u r e N a m e > < D i s p l a y N a m e > V o l u m e 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 R e v e n u e   P e r   C o n t r a c t e d   H o u r < / M e a s u r e N a m e > < D i s p l a y N a m e > R e v e n u e   P e r   C o n t r a c t e d   H o u r < / 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31.xml>��< ? x m l   v e r s i o n = " 1 . 0 "   e n c o d i n g = " U T F - 1 6 " ? > < G e m i n i   x m l n s = " h t t p : / / g e m i n i / p i v o t c u s t o m i z a t i o n / d 9 f e d 4 2 7 - 7 9 e 9 - 4 8 1 7 - 8 0 a 6 - 8 6 6 5 7 e 9 0 e 5 1 7 " > < 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 S a l e s   V o l u m e < / M e a s u r e N a m e > < D i s p l a y N a m e > S a l e s   V o l u m e 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 V o l u m e < / M e a s u r e N a m e > < D i s p l a y N a m e > V o l u m e 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 R e v e n u e   P e r   C o n t r a c t e d   H o u r < / M e a s u r e N a m e > < D i s p l a y N a m e > R e v e n u e   P e r   C o n t r a c t e d   H o u r < / 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32.xml>��< ? x m l   v e r s i o n = " 1 . 0 "   e n c o d i n g = " U T F - 1 6 " ? > < G e m i n i   x m l n s = " h t t p : / / g e m i n i / p i v o t c u s t o m i z a t i o n / f 1 7 9 e a c 5 - a 3 6 0 - 4 3 c 7 - a 6 8 7 - 5 5 0 c b 7 4 6 5 4 5 7 " > < 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 V o l u m e < / M e a s u r e N a m e > < D i s p l a y N a m e > V o l u m e 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 R e v e n u e   P e r   C o n t r a c t e d   H o u r < / M e a s u r e N a m e > < D i s p l a y N a m e > R e v e n u e   P e r   C o n t r a c t e d   H o u r < / D i s p l a y N a m e > < V i s i b l e > F a l s e < / V i s i b l e > < / i t e m > < i t e m > < M e a s u r e N a m e > S a l e s   V o l u m e < / M e a s u r e N a m e > < D i s p l a y N a m e > S a l e s   V o l u m e 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33.xml>��< ? x m l   v e r s i o n = " 1 . 0 "   e n c o d i n g = " U T F - 1 6 " ? > < G e m i n i   x m l n s = " h t t p : / / g e m i n i / p i v o t c u s t o m i z a t i o n / S a n d b o x N o n E m p t y " > < C u s t o m C o n t e n t > < ! [ C D A T A [ 1 ] ] > < / C u s t o m C o n t e n t > < / G e m i n i > 
</file>

<file path=customXml/item34.xml>��< ? x m l   v e r s i o n = " 1 . 0 "   e n c o d i n g = " U T F - 1 6 " ? > < G e m i n i   x m l n s = " h t t p : / / g e m i n i / p i v o t c u s t o m i z a t i o n / I s S a n d b o x E m b e d d e d " > < C u s t o m C o n t e n t > < ! [ C D A T A [ y e s ] ] > < / C u s t o m C o n t e n t > < / G e m i n i > 
</file>

<file path=customXml/item35.xml>��< ? x m l   v e r s i o n = " 1 . 0 "   e n c o d i n g = " U T F - 1 6 " ? > < G e m i n i   x m l n s = " h t t p : / / g e m i n i / p i v o t c u s t o m i z a t i o n / P o w e r P i v o t V e r s i o n " > < C u s t o m C o n t e n t > < ! [ C D A T A [ 2 0 1 5 . 1 3 0 . 8 0 0 . 1 1 5 2 ] ] > < / C u s t o m C o n t e n t > < / G e m i n i > 
</file>

<file path=customXml/item36.xml>��< ? x m l   v e r s i o n = " 1 . 0 "   e n c o d i n g = " U T F - 1 6 " ? > < G e m i n i   x m l n s = " h t t p : / / g e m i n i / p i v o t c u s t o m i z a t i o n / R e l a t i o n s h i p A u t o D e t e c t i o n E n a b l e d " > < C u s t o m C o n t e n t > < ! [ C D A T A [ T r u e ] ] > < / C u s t o m C o n t e n t > < / G e m i n i > 
</file>

<file path=customXml/item3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 2 0 2 0 - 0 5 - 1 3 T 0 8 : 2 7 : 0 5 . 3 3 1 3 1 9 5 - 0 6 : 0 0 < / L a s t P r o c e s s e d T i m e > < / D a t a M o d e l i n g S a n d b o x . S e r i a l i z e d S a n d b o x E r r o r C a c h e > ] ] > < / C u s t o m C o n t e n t > < / G e m i n i > 
</file>

<file path=customXml/item4.xml>��< ? x m l   v e r s i o n = " 1 . 0 "   e n c o d i n g = " U T F - 1 6 " ? > < G e m i n i   x m l n s = " h t t p : / / g e m i n i / p i v o t c u s t o m i z a t i o n / T a b l e X M L _ L o c a t i o n M a s t e r _ b 1 4 2 e c 7 b - 9 0 0 4 - 4 a 0 3 - 8 a d c - 0 6 7 8 0 1 a 1 c 5 9 c " > < C u s t o m C o n t e n t > < ! [ C D A T A [ < T a b l e W i d g e t G r i d S e r i a l i z a t i o n   x m l n s : x s d = " h t t p : / / w w w . w 3 . o r g / 2 0 0 1 / X M L S c h e m a "   x m l n s : x s i = " h t t p : / / w w w . w 3 . o r g / 2 0 0 1 / X M L S c h e m a - i n s t a n c e " > < C o l u m n S u g g e s t e d T y p e   / > < C o l u m n F o r m a t   / > < C o l u m n A c c u r a c y   / > < C o l u m n C u r r e n c y S y m b o l   / > < C o l u m n P o s i t i v e P a t t e r n   / > < C o l u m n N e g a t i v e P a t t e r n   / > < C o l u m n W i d t h s > < i t e m > < k e y > < s t r i n g > B r a n c h _ N u m b e r < / s t r i n g > < / k e y > < v a l u e > < i n t > 1 3 6 < / i n t > < / v a l u e > < / i t e m > < i t e m > < k e y > < s t r i n g > M a r k e t < / s t r i n g > < / k e y > < v a l u e > < i n t > 8 0 < / i n t > < / v a l u e > < / i t e m > < i t e m > < k e y > < s t r i n g > R e g i o n < / s t r i n g > < / k e y > < v a l u e > < i n t > 7 9 < / i n t > < / v a l u e > < / i t e m > < / C o l u m n W i d t h s > < C o l u m n D i s p l a y I n d e x > < i t e m > < k e y > < s t r i n g > B r a n c h _ N u m b e r < / s t r i n g > < / k e y > < v a l u e > < i n t > 0 < / i n t > < / v a l u e > < / i t e m > < i t e m > < k e y > < s t r i n g > M a r k e t < / 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T e s t   C o m m e n t s _ 1 5 9 8 c 6 2 7 - 2 3 4 c - 4 b 3 d - 8 3 0 c - 5 b f 5 5 d 9 5 7 f 2 d " > < C u s t o m C o n t e n t > < ! [ C D A T A [ < T a b l e W i d g e t G r i d S e r i a l i z a t i o n   x m l n s : x s d = " h t t p : / / w w w . w 3 . o r g / 2 0 0 1 / X M L S c h e m a "   x m l n s : x s i = " h t t p : / / w w w . w 3 . o r g / 2 0 0 1 / X M L S c h e m a - i n s t a n c e " > < C o l u m n S u g g e s t e d T y p e   / > < C o l u m n F o r m a t   / > < C o l u m n A c c u r a c y   / > < C o l u m n C u r r e n c y S y m b o l   / > < C o l u m n P o s i t i v e P a t t e r n   / > < C o l u m n N e g a t i v e P a t t e r n   / > < C o l u m n W i d t h s > < i t e m > < k e y > < s t r i n g > C o m m e n t   N u m b e r < / s t r i n g > < / k e y > < v a l u e > < i n t > 1 5 1 < / i n t > < / v a l u e > < / i t e m > < i t e m > < k e y > < s t r i n g > C o m m e n t < / s t r i n g > < / k e y > < v a l u e > < i n t > 2 6 6 < / i n t > < / v a l u e > < / i t e m > < i t e m > < k e y > < s t r i n g > C o m m e n t   L e n g t h < / s t r i n g > < / k e y > < v a l u e > < i n t > 1 4 2 < / i n t > < / v a l u e > < / i t e m > < / C o l u m n W i d t h s > < C o l u m n D i s p l a y I n d e x > < i t e m > < k e y > < s t r i n g > C o m m e n t   N u m b e r < / s t r i n g > < / k e y > < v a l u e > < i n t > 0 < / i n t > < / v a l u e > < / i t e m > < i t e m > < k e y > < s t r i n g > C o m m e n t < / s t r i n g > < / k e y > < v a l u e > < i n t > 1 < / i n t > < / v a l u e > < / i t e m > < i t e m > < k e y > < s t r i n g > C o m m e n t   L e n g t h < / s t r i n g > < / k e y > < v a l u e > < i n t > 2 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9 f f 3 6 8 c 0 - c 0 d 8 - 4 1 5 c - b 3 f 4 - a 9 d c f d 0 8 4 e c 4 " > < C u s t o m C o n t e n t > < ! [ C D A T A [ < ? x m l   v e r s i o n = " 1 . 0 "   e n c o d i n g = " u t f - 1 6 " ? > < S e t t i n g s > < C a l c u l a t e d F i e l d s > < i t e m > < M e a s u r e N a m e > T o t a l _ r e v e n u e < / M e a s u r e N a m e > < D i s p l a y N a m e > T o t a l _ r e v e n u e < / D i s p l a y N a m e > < V i s i b l e > F a l s e < / V i s i b l e > < / i t e m > < i t e m > < M e a s u r e N a m e > A v g   S a l e s   A m o u n t < / M e a s u r e N a m e > < D i s p l a y N a m e > A v g   S a l e s   A m o u n t < / D i s p l a y N a m e > < V i s i b l e > F a l s e < / V i s i b l e > < / i t e m > < i t e m > < M e a s u r e N a m e > V o l u m e < / M e a s u r e N a m e > < D i s p l a y N a m e > V o l u m e < / D i s p l a y N a m e > < V i s i b l e > F a l s e < / V i s i b l e > < / i t e m > < i t e m > < M e a s u r e N a m e > M o n t h   C l o s i n g   S a l e s < / M e a s u r e N a m e > < D i s p l a y N a m e > M o n t h   C l o s i n g   S a l e s < / D i s p l a y N a m e > < V i s i b l e > F a l s e < / V i s i b l e > < / i t e m > < i t e m > < M e a s u r e N a m e > R u n n i n g   t o t a l < / M e a s u r e N a m e > < D i s p l a y N a m e > R u n n i n g   t o t a l < / D i s p l a y N a m e > < V i s i b l e > F a l s e < / V i s i b l e > < / i t e m > < i t e m > < M e a s u r e N a m e > I n d i v i d u a l   R e v e n u e < / M e a s u r e N a m e > < D i s p l a y N a m e > I n d i v i d u a l   R e v e n u e < / D i s p l a y N a m e > < V i s i b l e > F a l s e < / V i s i b l e > < / i t e m > < i t e m > < M e a s u r e N a m e > R e v e n u e   P e r   C o n t r a c t e d   H o u r < / M e a s u r e N a m e > < D i s p l a y N a m e > R e v e n u e   P e r   C o n t r a c t e d   H o u r < / D i s p l a y N a m e > < V i s i b l e > F a l s e < / V i s i b l e > < / i t e m > < i t e m > < M e a s u r e N a m e > S a l e s   V o l u m e < / M e a s u r e N a m e > < D i s p l a y N a m e > S a l e s   V o l u m e < / D i s p l a y N a m e > < V i s i b l e > F a l s e < / V i s i b l e > < / i t e m > < i t e m > < M e a s u r e N a m e > S a l e s   V o l u m e   P e r   H o u r < / M e a s u r e N a m e > < D i s p l a y N a m e > S a l e s   V o l u m e   P e r   H o u r < / D i s p l a y N a m e > < V i s i b l e > F a l s e < / V i s i b l e > < / i t e m > < i t e m > < M e a s u r e N a m e > H o u r s   W o r k e d   F o r   S a l e < / M e a s u r e N a m e > < D i s p l a y N a m e > H o u r s   W o r k e d   F o r   S a l e < / D i s p l a y N a m e > < V i s i b l e > F a l s e < / V i s i b l e > < / i t e m > < i t e m > < M e a s u r e N a m e > I n a c t i v e   E m p l o y e e s < / M e a s u r e N a m e > < D i s p l a y N a m e > I n a c t i v e   E m p l o y e e s < / D i s p l a y N a m e > < V i s i b l e > F a l s e < / V i s i b l e > < / i t e m > < i t e m > < M e a s u r e N a m e > A c t i v e   E m p l o y e e s < / M e a s u r e N a m e > < D i s p l a y N a m e > A c t i v e   E m p l o y e e s < / D i s p l a y N a m e > < V i s i b l e > F a l s e < / V i s i b l e > < / i t e m > < i t e m > < M e a s u r e N a m e > E m p l o y e e   U s a g e   R a t e < / M e a s u r e N a m e > < D i s p l a y N a m e > E m p l o y e e   U s a g e   R a t e < / D i s p l a y N a m e > < V i s i b l e > F a l s e < / V i s i b l e > < / i t e m > < i t e m > < M e a s u r e N a m e > R e v e n u e   P e r   E m p l o y e e < / M e a s u r e N a m e > < D i s p l a y N a m e > R e v e n u e   P e r   E m p l o y e e < / D i s p l a y N a m e > < V i s i b l e > F a l s e < / V i s i b l e > < / i t e m > < i t e m > < M e a s u r e N a m e > T o t a l   R e v e n u e < / M e a s u r e N a m e > < D i s p l a y N a m e > T o t a l   R e v e n u e < / D i s p l a y N a m e > < V i s i b l e > F a l s e < / V i s i b l e > < / i t e m > < / C a l c u l a t e d F i e l d s > < S A H o s t H a s h > 0 < / S A H o s t H a s h > < G e m i n i F i e l d L i s t V i s i b l e > T r u e < / G e m i n i F i e l d L i s t V i s i b l e > < / S e t t i n g s > ] ] > < / 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E m p l o y e e _ M a s t e r _ 1 7 f 5 8 c b e - 4 5 8 0 - 4 2 3 9 - 8 c f d - 1 5 7 f b a 8 2 2 8 5 0 " > < C u s t o m C o n t e n t > < ! [ C D A T A [ < T a b l e W i d g e t G r i d S e r i a l i z a t i o n   x m l n s : x s d = " h t t p : / / w w w . w 3 . o r g / 2 0 0 1 / X M L S c h e m a "   x m l n s : x s i = " h t t p : / / w w w . w 3 . o r g / 2 0 0 1 / X M L S c h e m a - i n s t a n c e " > < C o l u m n S u g g e s t e d T y p e   / > < C o l u m n F o r m a t   / > < C o l u m n A c c u r a c y   / > < C o l u m n C u r r e n c y S y m b o l   / > < C o l u m n P o s i t i v e P a t t e r n   / > < C o l u m n N e g a t i v e P a t t e r n   / > < C o l u m n W i d t h s > < i t e m > < k e y > < s t r i n g > E m p l o y e e _ N u m b e r < / s t r i n g > < / k e y > < v a l u e > < i n t > 1 5 6 < / i n t > < / v a l u e > < / i t e m > < i t e m > < k e y > < s t r i n g > L a s t _ N a m e < / s t r i n g > < / k e y > < v a l u e > < i n t > 2 0 2 < / i n t > < / v a l u e > < / i t e m > < i t e m > < k e y > < s t r i n g > F i r s t _ N a m e < / s t r i n g > < / k e y > < v a l u e > < i n t > 1 0 7 < / i n t > < / v a l u e > < / i t e m > < i t e m > < k e y > < s t r i n g > E m p l o y e e _ S t a t u s < / s t r i n g > < / k e y > < v a l u e > < i n t > 1 4 3 < / i n t > < / v a l u e > < / i t e m > < i t e m > < k e y > < s t r i n g > H i r e _ D a t e < / s t r i n g > < / k e y > < v a l u e > < i n t > 9 8 < / i n t > < / v a l u e > < / i t e m > < i t e m > < k e y > < s t r i n g > L a s t _ D a t e _ W o r k e d < / s t r i n g > < / k e y > < v a l u e > < i n t > 1 5 1 < / i n t > < / v a l u e > < / i t e m > < i t e m > < k e y > < s t r i n g > J o b _ T i t l e < / s t r i n g > < / k e y > < v a l u e > < i n t > 9 2 < / i n t > < / v a l u e > < / i t e m > < i t e m > < k e y > < s t r i n g > J o b _ C o d e < / s t r i n g > < / k e y > < v a l u e > < i n t > 9 6 < / i n t > < / v a l u e > < / i t e m > < i t e m > < k e y > < s t r i n g > H o m e _ B r a n c h < / s t r i n g > < / k e y > < v a l u e > < i n t > 1 2 2 < / i n t > < / v a l u e > < / i t e m > < i t e m > < k e y > < s t r i n g > E m p l o y e e   F u l l   N a m e < / s t r i n g > < / k e y > < v a l u e > < i n t > 1 6 4 < / i n t > < / v a l u e > < / i t e m > < i t e m > < k e y > < s t r i n g > E m p l o y e e   S t a t u s < / s t r i n g > < / k e y > < v a l u e > < i n t > 1 3 9 < / i n t > < / v a l u e > < / i t e m > < / C o l u m n W i d t h s > < C o l u m n D i s p l a y I n d e x > < i t e m > < k e y > < s t r i n g > E m p l o y e e _ N u m b e r < / s t r i n g > < / k e y > < v a l u e > < i n t > 0 < / i n t > < / v a l u e > < / i t e m > < i t e m > < k e y > < s t r i n g > L a s t _ N a m e < / s t r i n g > < / k e y > < v a l u e > < i n t > 1 < / i n t > < / v a l u e > < / i t e m > < i t e m > < k e y > < s t r i n g > F i r s t _ N a m e < / s t r i n g > < / k e y > < v a l u e > < i n t > 2 < / i n t > < / v a l u e > < / i t e m > < i t e m > < k e y > < s t r i n g > E m p l o y e e _ S t a t u s < / s t r i n g > < / k e y > < v a l u e > < i n t > 3 < / i n t > < / v a l u e > < / i t e m > < i t e m > < k e y > < s t r i n g > H i r e _ D a t e < / s t r i n g > < / k e y > < v a l u e > < i n t > 4 < / i n t > < / v a l u e > < / i t e m > < i t e m > < k e y > < s t r i n g > L a s t _ D a t e _ W o r k e d < / s t r i n g > < / k e y > < v a l u e > < i n t > 5 < / i n t > < / v a l u e > < / i t e m > < i t e m > < k e y > < s t r i n g > J o b _ T i t l e < / s t r i n g > < / k e y > < v a l u e > < i n t > 6 < / i n t > < / v a l u e > < / i t e m > < i t e m > < k e y > < s t r i n g > J o b _ C o d e < / s t r i n g > < / k e y > < v a l u e > < i n t > 7 < / i n t > < / v a l u e > < / i t e m > < i t e m > < k e y > < s t r i n g > H o m e _ B r a n c h < / s t r i n g > < / k e y > < v a l u e > < i n t > 8 < / i n t > < / v a l u e > < / i t e m > < i t e m > < k e y > < s t r i n g > E m p l o y e e   F u l l   N a m e < / s t r i n g > < / k e y > < v a l u e > < i n t > 9 < / i n t > < / v a l u e > < / i t e m > < i t e m > < k e y > < s t r i n g > E m p l o y e e   S t a t u s < / s t r i n g > < / k e y > < v a l u e > < i n t > 1 0 < / i n t > < / v a l u e > < / i t e m > < / C o l u m n D i s p l a y I n d e x > < C o l u m n F r o z e n   / > < C o l u m n C h e c k e d   / > < C o l u m n F i l t e r > < i t e m > < k e y > < s t r i n g > E m p l o y e e _ S t a t u s < / s t r i n g > < / k e y > < v a l u e > < F i l t e r E x p r e s s i o n   x s i : n i l = " t r u e "   / > < / v a l u e > < / i t e m > < / C o l u m n F i l t e r > < S e l e c t i o n F i l t e r > < i t e m > < k e y > < s t r i n g > E m p l o y e e _ S t a t u s < / s t r i n g > < / k e y > < v a l u e > < S e l e c t i o n F i l t e r   x s i : n i l = " t r u e "   / > < / v a l u e > < / i t e m > < / S e l e c t i o n F i l t e r > < F i l t e r P a r a m e t e r s > < i t e m > < k e y > < s t r i n g > E m p l o y e e _ S t a t u s < / s t r i n g > < / k e y > < v a l u e > < C o m m a n d P a r a m e t e r s   / > < / v a l u e > < / i t e m > < / F i l t e r P a r a m e t e r s > < I s S o r t D e s c e n d i n g > f a l s e < / I s S o r t D e s c e n d i n g > < / T a b l e W i d g e t G r i d S e r i a l i z a t i o n > ] ] > < / C u s t o m C o n t e n t > < / G e m i n i > 
</file>

<file path=customXml/item9.xml>��< ? x m l   v e r s i o n = " 1 . 0 "   e n c o d i n g = " U T F - 1 6 " ? > < G e m i n i   x m l n s = " h t t p : / / g e m i n i / p i v o t c u s t o m i z a t i o n / T a b l e X M L _ P r o d u c t M a s t e r _ 0 f 6 6 6 9 9 e - b d 5 3 - 4 0 e 8 - a 5 e 5 - 9 4 a 7 b c c 1 6 e a 5 " > < C u s t o m C o n t e n t > < ! [ C D A T A [ < T a b l e W i d g e t G r i d S e r i a l i z a t i o n   x m l n s : x s d = " h t t p : / / w w w . w 3 . o r g / 2 0 0 1 / X M L S c h e m a "   x m l n s : x s i = " h t t p : / / w w w . w 3 . o r g / 2 0 0 1 / X M L S c h e m a - i n s t a n c e " > < C o l u m n S u g g e s t e d T y p e   / > < C o l u m n F o r m a t   / > < C o l u m n A c c u r a c y   / > < C o l u m n C u r r e n c y S y m b o l   / > < C o l u m n P o s i t i v e P a t t e r n   / > < C o l u m n N e g a t i v e P a t t e r n   / > < C o l u m n W i d t h s > < i t e m > < k e y > < s t r i n g > P r o d u c t _ N u m b e r < / s t r i n g > < / k e y > < v a l u e > < i n t > 1 4 2 < / i n t > < / v a l u e > < / i t e m > < i t e m > < k e y > < s t r i n g > P r o d u c t _ D e s c r i p t i o n < / s t r i n g > < / k e y > < v a l u e > < i n t > 1 6 1 < / i n t > < / v a l u e > < / i t e m > < i t e m > < k e y > < s t r i n g > B u s i n e s s _ S e g m e n t < / s t r i n g > < / k e y > < v a l u e > < i n t > 1 5 2 < / i n t > < / v a l u e > < / i t e m > < / C o l u m n W i d t h s > < C o l u m n D i s p l a y I n d e x > < i t e m > < k e y > < s t r i n g > P r o d u c t _ N u m b e r < / s t r i n g > < / k e y > < v a l u e > < i n t > 0 < / i n t > < / v a l u e > < / i t e m > < i t e m > < k e y > < s t r i n g > P r o d u c t _ D e s c r i p t i o n < / s t r i n g > < / k e y > < v a l u e > < i n t > 1 < / i n t > < / v a l u e > < / i t e m > < i t e m > < k e y > < s t r i n g > B u s i n e s s _ S e g m e n t < / 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EB4684DE-A009-48E4-ABE9-CB71D03F6082}">
  <ds:schemaRefs/>
</ds:datastoreItem>
</file>

<file path=customXml/itemProps10.xml><?xml version="1.0" encoding="utf-8"?>
<ds:datastoreItem xmlns:ds="http://schemas.openxmlformats.org/officeDocument/2006/customXml" ds:itemID="{778BBD6E-8E4E-42A2-B8FC-7837E31CC6D7}">
  <ds:schemaRefs/>
</ds:datastoreItem>
</file>

<file path=customXml/itemProps11.xml><?xml version="1.0" encoding="utf-8"?>
<ds:datastoreItem xmlns:ds="http://schemas.openxmlformats.org/officeDocument/2006/customXml" ds:itemID="{AAF6C390-51BE-4204-8AD7-206F1C45B507}">
  <ds:schemaRefs/>
</ds:datastoreItem>
</file>

<file path=customXml/itemProps12.xml><?xml version="1.0" encoding="utf-8"?>
<ds:datastoreItem xmlns:ds="http://schemas.openxmlformats.org/officeDocument/2006/customXml" ds:itemID="{3D543EA4-7963-41FC-986C-C1C13DAB854A}">
  <ds:schemaRefs/>
</ds:datastoreItem>
</file>

<file path=customXml/itemProps13.xml><?xml version="1.0" encoding="utf-8"?>
<ds:datastoreItem xmlns:ds="http://schemas.openxmlformats.org/officeDocument/2006/customXml" ds:itemID="{76B26DFC-D345-43E7-BC48-4F07CD101390}">
  <ds:schemaRefs/>
</ds:datastoreItem>
</file>

<file path=customXml/itemProps14.xml><?xml version="1.0" encoding="utf-8"?>
<ds:datastoreItem xmlns:ds="http://schemas.openxmlformats.org/officeDocument/2006/customXml" ds:itemID="{00813543-6E56-4580-91DB-5B71CEA5375D}">
  <ds:schemaRefs/>
</ds:datastoreItem>
</file>

<file path=customXml/itemProps15.xml><?xml version="1.0" encoding="utf-8"?>
<ds:datastoreItem xmlns:ds="http://schemas.openxmlformats.org/officeDocument/2006/customXml" ds:itemID="{E0886F76-4B20-4DFE-8962-DF797E5D3717}">
  <ds:schemaRefs/>
</ds:datastoreItem>
</file>

<file path=customXml/itemProps16.xml><?xml version="1.0" encoding="utf-8"?>
<ds:datastoreItem xmlns:ds="http://schemas.openxmlformats.org/officeDocument/2006/customXml" ds:itemID="{BCE939C7-0997-49ED-9BA7-1A5B29BAD876}">
  <ds:schemaRefs/>
</ds:datastoreItem>
</file>

<file path=customXml/itemProps17.xml><?xml version="1.0" encoding="utf-8"?>
<ds:datastoreItem xmlns:ds="http://schemas.openxmlformats.org/officeDocument/2006/customXml" ds:itemID="{645F61EB-A462-448A-9BED-62A47823D9DC}">
  <ds:schemaRefs/>
</ds:datastoreItem>
</file>

<file path=customXml/itemProps18.xml><?xml version="1.0" encoding="utf-8"?>
<ds:datastoreItem xmlns:ds="http://schemas.openxmlformats.org/officeDocument/2006/customXml" ds:itemID="{0966C1A0-0454-41BD-94F5-97E5BFA33D58}">
  <ds:schemaRefs/>
</ds:datastoreItem>
</file>

<file path=customXml/itemProps19.xml><?xml version="1.0" encoding="utf-8"?>
<ds:datastoreItem xmlns:ds="http://schemas.openxmlformats.org/officeDocument/2006/customXml" ds:itemID="{266C224B-A31B-4E65-937D-7EA5A6B21311}">
  <ds:schemaRefs/>
</ds:datastoreItem>
</file>

<file path=customXml/itemProps2.xml><?xml version="1.0" encoding="utf-8"?>
<ds:datastoreItem xmlns:ds="http://schemas.openxmlformats.org/officeDocument/2006/customXml" ds:itemID="{2B2634A0-BF4A-4CCF-8CA9-7BA997C8DB73}">
  <ds:schemaRefs/>
</ds:datastoreItem>
</file>

<file path=customXml/itemProps20.xml><?xml version="1.0" encoding="utf-8"?>
<ds:datastoreItem xmlns:ds="http://schemas.openxmlformats.org/officeDocument/2006/customXml" ds:itemID="{0F313853-FB0D-413D-A5B4-339E3C3BA4B8}">
  <ds:schemaRefs/>
</ds:datastoreItem>
</file>

<file path=customXml/itemProps21.xml><?xml version="1.0" encoding="utf-8"?>
<ds:datastoreItem xmlns:ds="http://schemas.openxmlformats.org/officeDocument/2006/customXml" ds:itemID="{EB17AC1F-8A94-4ADC-B56C-29F7DAAA3146}">
  <ds:schemaRefs/>
</ds:datastoreItem>
</file>

<file path=customXml/itemProps22.xml><?xml version="1.0" encoding="utf-8"?>
<ds:datastoreItem xmlns:ds="http://schemas.openxmlformats.org/officeDocument/2006/customXml" ds:itemID="{2DA3F273-FD80-4567-8CC1-BB5B7D683583}">
  <ds:schemaRefs/>
</ds:datastoreItem>
</file>

<file path=customXml/itemProps23.xml><?xml version="1.0" encoding="utf-8"?>
<ds:datastoreItem xmlns:ds="http://schemas.openxmlformats.org/officeDocument/2006/customXml" ds:itemID="{1DF50571-3C77-4E89-B98B-7131928B77D5}">
  <ds:schemaRefs/>
</ds:datastoreItem>
</file>

<file path=customXml/itemProps24.xml><?xml version="1.0" encoding="utf-8"?>
<ds:datastoreItem xmlns:ds="http://schemas.openxmlformats.org/officeDocument/2006/customXml" ds:itemID="{D52C6066-C11A-466C-A841-B822EEA65C77}">
  <ds:schemaRefs/>
</ds:datastoreItem>
</file>

<file path=customXml/itemProps25.xml><?xml version="1.0" encoding="utf-8"?>
<ds:datastoreItem xmlns:ds="http://schemas.openxmlformats.org/officeDocument/2006/customXml" ds:itemID="{3EE11072-30E4-4285-8739-687C34411C49}">
  <ds:schemaRefs/>
</ds:datastoreItem>
</file>

<file path=customXml/itemProps26.xml><?xml version="1.0" encoding="utf-8"?>
<ds:datastoreItem xmlns:ds="http://schemas.openxmlformats.org/officeDocument/2006/customXml" ds:itemID="{F8C87D17-A07C-4059-BDD0-028C8C2B3D1C}">
  <ds:schemaRefs/>
</ds:datastoreItem>
</file>

<file path=customXml/itemProps27.xml><?xml version="1.0" encoding="utf-8"?>
<ds:datastoreItem xmlns:ds="http://schemas.openxmlformats.org/officeDocument/2006/customXml" ds:itemID="{E564E428-AEFB-4BAB-981E-8FF9B4717D55}">
  <ds:schemaRefs/>
</ds:datastoreItem>
</file>

<file path=customXml/itemProps28.xml><?xml version="1.0" encoding="utf-8"?>
<ds:datastoreItem xmlns:ds="http://schemas.openxmlformats.org/officeDocument/2006/customXml" ds:itemID="{38F8221A-CF8A-44A0-8EB3-66FB364C561A}">
  <ds:schemaRefs/>
</ds:datastoreItem>
</file>

<file path=customXml/itemProps29.xml><?xml version="1.0" encoding="utf-8"?>
<ds:datastoreItem xmlns:ds="http://schemas.openxmlformats.org/officeDocument/2006/customXml" ds:itemID="{D8DC69BF-B4AC-4A0A-8487-408C1AA63529}">
  <ds:schemaRefs/>
</ds:datastoreItem>
</file>

<file path=customXml/itemProps3.xml><?xml version="1.0" encoding="utf-8"?>
<ds:datastoreItem xmlns:ds="http://schemas.openxmlformats.org/officeDocument/2006/customXml" ds:itemID="{AE333260-C991-4EA0-AC6B-4F32456336FA}">
  <ds:schemaRefs/>
</ds:datastoreItem>
</file>

<file path=customXml/itemProps30.xml><?xml version="1.0" encoding="utf-8"?>
<ds:datastoreItem xmlns:ds="http://schemas.openxmlformats.org/officeDocument/2006/customXml" ds:itemID="{C3FA22F0-54C1-4D05-AC21-0F4794A81506}">
  <ds:schemaRefs/>
</ds:datastoreItem>
</file>

<file path=customXml/itemProps31.xml><?xml version="1.0" encoding="utf-8"?>
<ds:datastoreItem xmlns:ds="http://schemas.openxmlformats.org/officeDocument/2006/customXml" ds:itemID="{A80AB23F-80F7-4ED0-B1AB-F52CB3A62C01}">
  <ds:schemaRefs/>
</ds:datastoreItem>
</file>

<file path=customXml/itemProps32.xml><?xml version="1.0" encoding="utf-8"?>
<ds:datastoreItem xmlns:ds="http://schemas.openxmlformats.org/officeDocument/2006/customXml" ds:itemID="{FAC5444E-441C-4A8B-A509-D432E8B3184D}">
  <ds:schemaRefs/>
</ds:datastoreItem>
</file>

<file path=customXml/itemProps33.xml><?xml version="1.0" encoding="utf-8"?>
<ds:datastoreItem xmlns:ds="http://schemas.openxmlformats.org/officeDocument/2006/customXml" ds:itemID="{CACB2EB4-3A3E-4A0E-BEC4-98FA0DCCF01E}">
  <ds:schemaRefs/>
</ds:datastoreItem>
</file>

<file path=customXml/itemProps34.xml><?xml version="1.0" encoding="utf-8"?>
<ds:datastoreItem xmlns:ds="http://schemas.openxmlformats.org/officeDocument/2006/customXml" ds:itemID="{924D292C-5AF0-43BA-ADB9-62C08BBA7D4C}">
  <ds:schemaRefs/>
</ds:datastoreItem>
</file>

<file path=customXml/itemProps35.xml><?xml version="1.0" encoding="utf-8"?>
<ds:datastoreItem xmlns:ds="http://schemas.openxmlformats.org/officeDocument/2006/customXml" ds:itemID="{9F6FFB44-EED4-4EE4-8142-A8B870F0191F}">
  <ds:schemaRefs/>
</ds:datastoreItem>
</file>

<file path=customXml/itemProps36.xml><?xml version="1.0" encoding="utf-8"?>
<ds:datastoreItem xmlns:ds="http://schemas.openxmlformats.org/officeDocument/2006/customXml" ds:itemID="{462EF986-970E-4054-9733-E56119A1BFD2}">
  <ds:schemaRefs/>
</ds:datastoreItem>
</file>

<file path=customXml/itemProps37.xml><?xml version="1.0" encoding="utf-8"?>
<ds:datastoreItem xmlns:ds="http://schemas.openxmlformats.org/officeDocument/2006/customXml" ds:itemID="{26A5B692-E6A0-4D87-A572-89055EC572DE}">
  <ds:schemaRefs/>
</ds:datastoreItem>
</file>

<file path=customXml/itemProps4.xml><?xml version="1.0" encoding="utf-8"?>
<ds:datastoreItem xmlns:ds="http://schemas.openxmlformats.org/officeDocument/2006/customXml" ds:itemID="{01647837-A9E7-4519-BE57-E3FD908DB9BF}">
  <ds:schemaRefs/>
</ds:datastoreItem>
</file>

<file path=customXml/itemProps5.xml><?xml version="1.0" encoding="utf-8"?>
<ds:datastoreItem xmlns:ds="http://schemas.openxmlformats.org/officeDocument/2006/customXml" ds:itemID="{A7F8160F-D5E6-4802-B0F0-F7E19BDE2C8A}">
  <ds:schemaRefs/>
</ds:datastoreItem>
</file>

<file path=customXml/itemProps6.xml><?xml version="1.0" encoding="utf-8"?>
<ds:datastoreItem xmlns:ds="http://schemas.openxmlformats.org/officeDocument/2006/customXml" ds:itemID="{B8719EC4-81BD-4142-ADA2-4F19B1F10E4B}">
  <ds:schemaRefs/>
</ds:datastoreItem>
</file>

<file path=customXml/itemProps7.xml><?xml version="1.0" encoding="utf-8"?>
<ds:datastoreItem xmlns:ds="http://schemas.openxmlformats.org/officeDocument/2006/customXml" ds:itemID="{AC1C6F9C-210E-4B59-8744-EAC62E02F497}">
  <ds:schemaRefs/>
</ds:datastoreItem>
</file>

<file path=customXml/itemProps8.xml><?xml version="1.0" encoding="utf-8"?>
<ds:datastoreItem xmlns:ds="http://schemas.openxmlformats.org/officeDocument/2006/customXml" ds:itemID="{63F3BDC7-FC9A-4CAB-BA1A-CCF97657A8B4}">
  <ds:schemaRefs/>
</ds:datastoreItem>
</file>

<file path=customXml/itemProps9.xml><?xml version="1.0" encoding="utf-8"?>
<ds:datastoreItem xmlns:ds="http://schemas.openxmlformats.org/officeDocument/2006/customXml" ds:itemID="{81CAFF0A-67B2-4B77-8FC7-9545B8C378C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3</vt:i4>
      </vt:variant>
    </vt:vector>
  </HeadingPairs>
  <TitlesOfParts>
    <vt:vector size="9" baseType="lpstr">
      <vt:lpstr>Data</vt:lpstr>
      <vt:lpstr>KPI Growth</vt:lpstr>
      <vt:lpstr>KPI Z Scores</vt:lpstr>
      <vt:lpstr>Product</vt:lpstr>
      <vt:lpstr>Timeline Revenue and Volume</vt:lpstr>
      <vt:lpstr>Employee and Branch</vt:lpstr>
      <vt:lpstr>Growth_table</vt:lpstr>
      <vt:lpstr>z_data</vt:lpstr>
      <vt:lpstr>z_scores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Cole Trier</dc:creator>
  <cp:lastModifiedBy>Cole Trier</cp:lastModifiedBy>
  <dcterms:created xsi:type="dcterms:W3CDTF">2020-05-11T19:29:54Z</dcterms:created>
  <dcterms:modified xsi:type="dcterms:W3CDTF">2020-05-13T14:27:06Z</dcterms:modified>
</cp:coreProperties>
</file>